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ms-office.chartcolorstyle+xml" PartName="/xl/charts/colors1.xml"/>
  <Override ContentType="application/vnd.ms-office.chartcolorstyle+xml" PartName="/xl/charts/colors2.xml"/>
  <Override ContentType="application/vnd.ms-office.chartcolorstyle+xml" PartName="/xl/charts/colors3.xml"/>
  <Override ContentType="application/vnd.ms-office.chartcolorstyle+xml" PartName="/xl/charts/colors4.xml"/>
  <Override ContentType="application/vnd.ms-office.chartcolorstyle+xml" PartName="/xl/charts/colors5.xml"/>
  <Override ContentType="application/vnd.ms-office.chartcolorstyle+xml" PartName="/xl/charts/colors6.xml"/>
  <Override ContentType="application/vnd.ms-office.chartstyle+xml" PartName="/xl/charts/style1.xml"/>
  <Override ContentType="application/vnd.ms-office.chartstyle+xml" PartName="/xl/charts/style2.xml"/>
  <Override ContentType="application/vnd.ms-office.chartstyle+xml" PartName="/xl/charts/style3.xml"/>
  <Override ContentType="application/vnd.ms-office.chartstyle+xml" PartName="/xl/charts/style4.xml"/>
  <Override ContentType="application/vnd.ms-office.chartstyle+xml" PartName="/xl/charts/style5.xml"/>
  <Override ContentType="application/vnd.ms-office.chartstyle+xml" PartName="/xl/charts/style6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
<Relationships xmlns="http://schemas.openxmlformats.org/package/2006/relationships">
    <Relationship Target="docProps/app.xml" Type="http://schemas.openxmlformats.org/officeDocument/2006/relationships/extended-properties" Id="rId3"/>
    <Relationship Target="docProps/core.xml" Type="http://schemas.openxmlformats.org/package/2006/relationships/metadata/core-properties" Id="rId2"/>
    <Relationship Target="xl/workbook.xml" Type="http://schemas.openxmlformats.org/officeDocument/2006/relationships/officeDocument" Id="rId1"/>
</Relationships>
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 xmlns:xr="http://schemas.microsoft.com/office/spreadsheetml/2014/revision" xmlns:mc="http://schemas.openxmlformats.org/markup-compatibility/2006" xmlns:a="http://schemas.openxmlformats.org/drawingml/2006/main" xmlns:xdr14="http://schemas.microsoft.com/office/excel/2010/spreadsheetDrawing" xmlns:a14="http://schemas.microsoft.com/office/drawing/2010/main" xmlns:ns9="http://schemas.microsoft.com/office/excel/2006/main" xmlns:ns10="http://schemas.microsoft.com/office/excel/2008/2/main" xmlns:x15="http://schemas.microsoft.com/office/spreadsheetml/2010/11/mai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DieseArbeitsmappe"/>
  <workbookProtection lockStructure="true" workbookAlgorithmName="SHA-512" workbookHashValue="xW8KQ14qh7ZJoZRWLCfDJ1IkWRBFQDUp8GV2WTucUjRsOeulOTLNapGeLnRrFyg/P1wOeSGySabhY/abTJOeng==" workbookSaltValue="9o/+4IJazm93SDlajI2jug==" workbookSpinCount="100000"/>
  <bookViews>
    <workbookView xWindow="28680" yWindow="-120" windowWidth="29040" windowHeight="15720"/>
  </bookViews>
  <sheets>
    <sheet name="Start" sheetId="1" r:id="rId1"/>
    <sheet name=" " sheetId="13" r:id="rId2"/>
    <sheet name="Auswahlfelder und Texte" sheetId="10" state="hidden" r:id="rId3"/>
    <sheet name="Auswertung Auswahlfelder" sheetId="9" state="hidden" r:id="rId4"/>
    <sheet name="Parameter" sheetId="7" state="hidden" r:id="rId5"/>
    <sheet name="Türberechnung" sheetId="3" state="hidden" r:id="rId6"/>
    <sheet name="Federberechnung" sheetId="11" state="hidden" r:id="rId7"/>
    <sheet name="Kollisionen" sheetId="6" state="hidden" r:id="rId8"/>
    <sheet name="Änderungshistorie" sheetId="5" state="hidden" r:id="rId9"/>
  </sheets>
  <definedNames>
    <definedName name="Breitennorm">'Auswahlfelder und Texte'!$H$27:$H$28</definedName>
    <definedName name="Breitennorm_Sprache_korrekt">'Auswahlfelder und Texte'!$B$17</definedName>
    <definedName name="Dekortyp">'Auswahlfelder und Texte'!$H$37:$H$38</definedName>
    <definedName name="Dekortyp_Sprache_korrekt">'Auswahlfelder und Texte'!$B$19</definedName>
    <definedName name="Grösse">'Auswahlfelder und Texte'!$H$32:$H$33</definedName>
    <definedName name="Grösse_Sprache_korrekt">'Auswahlfelder und Texte'!$B$18</definedName>
    <definedName name="KeineFedern">'Auswahlfelder und Texte'!$H$47</definedName>
    <definedName name="KollisionGerätesockel">'Auswahlfelder und Texte'!$H$52</definedName>
    <definedName name="KollisionSockelblende">'Auswahlfelder und Texte'!$H$51</definedName>
    <definedName name="Sprache">'Auswahlfelder und Texte'!$A$22:$G$22</definedName>
  </definedNames>
  <calcPr calcId="191028"/>
  <extLst>
    <ext uri="{140A7094-0E35-4892-8432-C4D2E57EDEB5}">
      <x15:workbookPr chartTrackingRefBase="1"/>
    </ext>
    <ext uri="{B58B0392-4F1F-4190-BB64-5DF3571DCE5F}">
      <xcalcf:calcFeatures xmlns:xcalcf="http://schemas.microsoft.com/office/spreadsheetml/2018/calcfeatures"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1" l="1"/>
  <c r="K130" i="11" a="1"/>
  <c r="M130" i="11" a="1"/>
  <c r="B14" i="6"/>
  <c r="B7" i="10"/>
  <c r="F129" i="11"/>
  <c r="C51" i="6"/>
  <c r="B51" i="6"/>
  <c r="B27" i="11" l="1"/>
  <c r="B26" i="11"/>
  <c r="B25" i="11"/>
  <c r="B24" i="11"/>
  <c r="A14" i="11" l="1"/>
  <c r="A13" i="11"/>
  <c r="D27" i="11"/>
  <c r="D26" i="11"/>
  <c r="G26" i="11" s="1"/>
  <c r="D25" i="11"/>
  <c r="D24" i="11"/>
  <c r="H24" i="11" s="1"/>
  <c r="B3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H25" i="11" l="1"/>
  <c r="H26" i="11"/>
  <c r="H27" i="11"/>
  <c r="G25" i="11"/>
  <c r="G24" i="11"/>
  <c r="G27" i="11"/>
  <c r="A34" i="9"/>
  <c r="A29" i="9"/>
  <c r="A24" i="9"/>
  <c r="A33" i="9"/>
  <c r="A28" i="9"/>
  <c r="A23" i="9"/>
  <c r="B32" i="9"/>
  <c r="B27" i="9"/>
  <c r="C32" i="9"/>
  <c r="C27" i="9"/>
  <c r="C22" i="9"/>
  <c r="C18" i="9"/>
  <c r="B22" i="9"/>
  <c r="B18" i="9"/>
  <c r="C13" i="9"/>
  <c r="B13" i="9"/>
  <c r="B8" i="10"/>
  <c r="B6" i="10"/>
  <c r="H22" i="10" s="1"/>
  <c r="B9" i="10"/>
  <c r="B13" i="6"/>
  <c r="F23" i="6"/>
  <c r="B11" i="6"/>
  <c r="B12" i="6"/>
  <c r="B10" i="6"/>
  <c r="B34" i="6"/>
  <c r="B7" i="6"/>
  <c r="B25" i="6"/>
  <c r="B8" i="6"/>
  <c r="B24" i="6"/>
  <c r="B6" i="6"/>
  <c r="H60" i="10" l="1"/>
  <c r="H68" i="10"/>
  <c r="H76" i="10"/>
  <c r="F5" i="13" s="1"/>
  <c r="H44" i="10"/>
  <c r="H37" i="10"/>
  <c r="H77" i="10"/>
  <c r="H36" i="10"/>
  <c r="B2" i="13" s="1"/>
  <c r="H65" i="10"/>
  <c r="H74" i="10"/>
  <c r="B5" i="13" s="1"/>
  <c r="H67" i="10"/>
  <c r="H61" i="10"/>
  <c r="H69" i="10"/>
  <c r="H45" i="10"/>
  <c r="H31" i="10"/>
  <c r="H42" i="10"/>
  <c r="H41" i="10"/>
  <c r="H38" i="10"/>
  <c r="H62" i="10"/>
  <c r="H70" i="10"/>
  <c r="H59" i="10"/>
  <c r="H46" i="10"/>
  <c r="H33" i="10"/>
  <c r="H72" i="10"/>
  <c r="H43" i="10"/>
  <c r="H73" i="10"/>
  <c r="H66" i="10"/>
  <c r="H50" i="10"/>
  <c r="H63" i="10"/>
  <c r="H71" i="10"/>
  <c r="H58" i="10"/>
  <c r="H47" i="10"/>
  <c r="H32" i="10"/>
  <c r="B18" i="10" s="1"/>
  <c r="H64" i="10"/>
  <c r="H57" i="10"/>
  <c r="B2" i="1" s="1"/>
  <c r="H52" i="10"/>
  <c r="H51" i="10"/>
  <c r="H75" i="10"/>
  <c r="D5" i="13" s="1"/>
  <c r="H27" i="10"/>
  <c r="H26" i="10"/>
  <c r="H28" i="10"/>
  <c r="B44" i="6"/>
  <c r="B47" i="6" s="1"/>
  <c r="D4" i="13"/>
  <c r="B45" i="6"/>
  <c r="B27" i="6" s="1"/>
  <c r="B28" i="6" s="1"/>
  <c r="B29" i="6" s="1"/>
  <c r="B30" i="6" s="1"/>
  <c r="H26" i="1" l="1"/>
  <c r="H25" i="1"/>
  <c r="E7" i="10"/>
  <c r="B19" i="10"/>
  <c r="E8" i="10" s="1"/>
  <c r="B17" i="10"/>
  <c r="B4" i="13"/>
  <c r="H24" i="1"/>
  <c r="H21" i="1"/>
  <c r="H13" i="1"/>
  <c r="H15" i="1"/>
  <c r="H9" i="1"/>
  <c r="H8" i="1"/>
  <c r="H6" i="1"/>
  <c r="H5" i="1"/>
  <c r="H4" i="1"/>
  <c r="H14" i="1"/>
  <c r="H10" i="1"/>
  <c r="H19" i="1"/>
  <c r="H18" i="1"/>
  <c r="H17" i="1"/>
  <c r="H11" i="1"/>
  <c r="H16" i="1"/>
  <c r="B46" i="6"/>
  <c r="B16" i="3"/>
  <c r="B14" i="3"/>
  <c r="B15" i="3"/>
  <c r="B13" i="3"/>
  <c r="B9" i="3"/>
  <c r="B22" i="3" s="1"/>
  <c r="B40" i="6"/>
  <c r="F24" i="6" s="1"/>
  <c r="B36" i="6"/>
  <c r="E6" i="10" l="1"/>
  <c r="B6" i="9" s="1"/>
  <c r="B7" i="9"/>
  <c r="B8" i="9"/>
  <c r="F6" i="9" s="1"/>
  <c r="B10" i="3" s="1"/>
  <c r="B41" i="6"/>
  <c r="F121" i="11"/>
  <c r="F48" i="11"/>
  <c r="F50" i="11"/>
  <c r="F52" i="11"/>
  <c r="F54" i="11"/>
  <c r="F56" i="11"/>
  <c r="F58" i="11"/>
  <c r="F60" i="11"/>
  <c r="F62" i="11"/>
  <c r="F64" i="11"/>
  <c r="F66" i="11"/>
  <c r="F68" i="11"/>
  <c r="F70" i="11"/>
  <c r="F72" i="11"/>
  <c r="F74" i="11"/>
  <c r="F76" i="11"/>
  <c r="F78" i="11"/>
  <c r="F80" i="11"/>
  <c r="F82" i="11"/>
  <c r="F84" i="11"/>
  <c r="F86" i="11"/>
  <c r="F88" i="11"/>
  <c r="F90" i="11"/>
  <c r="F92" i="11"/>
  <c r="F94" i="11"/>
  <c r="F96" i="11"/>
  <c r="F98" i="11"/>
  <c r="F100" i="11"/>
  <c r="F102" i="11"/>
  <c r="F104" i="11"/>
  <c r="F106" i="11"/>
  <c r="F108" i="11"/>
  <c r="F110" i="11"/>
  <c r="F112" i="11"/>
  <c r="F114" i="11"/>
  <c r="F116" i="11"/>
  <c r="F118" i="11"/>
  <c r="F123" i="11"/>
  <c r="F49" i="11"/>
  <c r="F51" i="11"/>
  <c r="F53" i="11"/>
  <c r="F55" i="11"/>
  <c r="F57" i="11"/>
  <c r="F59" i="11"/>
  <c r="F61" i="11"/>
  <c r="F63" i="11"/>
  <c r="F65" i="11"/>
  <c r="F67" i="11"/>
  <c r="F69" i="11"/>
  <c r="F71" i="11"/>
  <c r="F73" i="11"/>
  <c r="F75" i="11"/>
  <c r="F77" i="11"/>
  <c r="F79" i="11"/>
  <c r="F81" i="11"/>
  <c r="F83" i="11"/>
  <c r="F85" i="11"/>
  <c r="F87" i="11"/>
  <c r="F89" i="11"/>
  <c r="F91" i="11"/>
  <c r="F93" i="11"/>
  <c r="F95" i="11"/>
  <c r="F97" i="11"/>
  <c r="F99" i="11"/>
  <c r="F101" i="11"/>
  <c r="F103" i="11"/>
  <c r="F105" i="11"/>
  <c r="F107" i="11"/>
  <c r="F109" i="11"/>
  <c r="F111" i="11"/>
  <c r="F113" i="11"/>
  <c r="F115" i="11"/>
  <c r="F117" i="11"/>
  <c r="F119" i="11"/>
  <c r="F120" i="11"/>
  <c r="F122" i="11"/>
  <c r="F124" i="11"/>
  <c r="F10" i="9" l="1"/>
  <c r="B8" i="3" s="1"/>
  <c r="D21" i="3" s="1"/>
  <c r="F9" i="9"/>
  <c r="B7" i="3" s="1"/>
  <c r="C21" i="3" s="1"/>
  <c r="F8" i="9"/>
  <c r="B12" i="3" s="1"/>
  <c r="F11" i="9"/>
  <c r="B6" i="3" s="1"/>
  <c r="B21" i="3" s="1"/>
  <c r="F7" i="9"/>
  <c r="B11" i="3" s="1"/>
  <c r="C22" i="3"/>
  <c r="B6" i="11"/>
  <c r="B15" i="11" s="1"/>
  <c r="F12" i="11" s="1"/>
  <c r="I129" i="11"/>
  <c r="B9" i="6" l="1"/>
  <c r="C44" i="6" s="1"/>
  <c r="E63" i="6" s="1"/>
  <c r="D22" i="3"/>
  <c r="A29" i="11"/>
  <c r="C48" i="6" l="1"/>
  <c r="Z63" i="6" s="1"/>
  <c r="C24" i="6"/>
  <c r="C22" i="6" s="1"/>
  <c r="D29" i="11"/>
  <c r="C45" i="6"/>
  <c r="N63" i="6" s="1"/>
  <c r="D63" i="6"/>
  <c r="J63" i="6" s="1"/>
  <c r="E241" i="6"/>
  <c r="C52" i="6" s="1"/>
  <c r="D241" i="6"/>
  <c r="B52" i="6" s="1"/>
  <c r="E240" i="6"/>
  <c r="D240" i="6"/>
  <c r="E239" i="6"/>
  <c r="D239" i="6"/>
  <c r="E238" i="6"/>
  <c r="D238" i="6"/>
  <c r="E237" i="6"/>
  <c r="D237" i="6"/>
  <c r="E236" i="6"/>
  <c r="D236" i="6"/>
  <c r="E235" i="6"/>
  <c r="D235" i="6"/>
  <c r="E234" i="6"/>
  <c r="D234" i="6"/>
  <c r="E233" i="6"/>
  <c r="D233" i="6"/>
  <c r="E232" i="6"/>
  <c r="D232" i="6"/>
  <c r="E231" i="6"/>
  <c r="D231" i="6"/>
  <c r="E230" i="6"/>
  <c r="D230" i="6"/>
  <c r="E229" i="6"/>
  <c r="D229" i="6"/>
  <c r="E228" i="6"/>
  <c r="D228" i="6"/>
  <c r="E227" i="6"/>
  <c r="D227" i="6"/>
  <c r="E226" i="6"/>
  <c r="D226" i="6"/>
  <c r="E225" i="6"/>
  <c r="D225" i="6"/>
  <c r="E224" i="6"/>
  <c r="D224" i="6"/>
  <c r="E223" i="6"/>
  <c r="D223" i="6"/>
  <c r="E222" i="6"/>
  <c r="D222" i="6"/>
  <c r="E221" i="6"/>
  <c r="D221" i="6"/>
  <c r="E220" i="6"/>
  <c r="D220" i="6"/>
  <c r="E219" i="6"/>
  <c r="D219" i="6"/>
  <c r="E218" i="6"/>
  <c r="D218" i="6"/>
  <c r="E217" i="6"/>
  <c r="D217" i="6"/>
  <c r="E216" i="6"/>
  <c r="D216" i="6"/>
  <c r="E215" i="6"/>
  <c r="D215" i="6"/>
  <c r="E214" i="6"/>
  <c r="D214" i="6"/>
  <c r="E213" i="6"/>
  <c r="D213" i="6"/>
  <c r="E212" i="6"/>
  <c r="D212" i="6"/>
  <c r="E211" i="6"/>
  <c r="D211" i="6"/>
  <c r="E210" i="6"/>
  <c r="D210" i="6"/>
  <c r="E209" i="6"/>
  <c r="D209" i="6"/>
  <c r="E208" i="6"/>
  <c r="D208" i="6"/>
  <c r="E207" i="6"/>
  <c r="D207" i="6"/>
  <c r="E206" i="6"/>
  <c r="D206" i="6"/>
  <c r="E205" i="6"/>
  <c r="D205" i="6"/>
  <c r="E204" i="6"/>
  <c r="D204" i="6"/>
  <c r="E203" i="6"/>
  <c r="D203" i="6"/>
  <c r="E202" i="6"/>
  <c r="D202" i="6"/>
  <c r="E201" i="6"/>
  <c r="D201" i="6"/>
  <c r="E200" i="6"/>
  <c r="D200" i="6"/>
  <c r="E199" i="6"/>
  <c r="D199" i="6"/>
  <c r="E198" i="6"/>
  <c r="D198" i="6"/>
  <c r="E197" i="6"/>
  <c r="D197" i="6"/>
  <c r="E196" i="6"/>
  <c r="D196" i="6"/>
  <c r="E195" i="6"/>
  <c r="D195" i="6"/>
  <c r="E194" i="6"/>
  <c r="D194" i="6"/>
  <c r="E193" i="6"/>
  <c r="D193" i="6"/>
  <c r="E192" i="6"/>
  <c r="D192" i="6"/>
  <c r="E191" i="6"/>
  <c r="D191" i="6"/>
  <c r="E190" i="6"/>
  <c r="D190" i="6"/>
  <c r="E189" i="6"/>
  <c r="D189" i="6"/>
  <c r="E188" i="6"/>
  <c r="D188" i="6"/>
  <c r="E187" i="6"/>
  <c r="D187" i="6"/>
  <c r="E186" i="6"/>
  <c r="D186" i="6"/>
  <c r="E185" i="6"/>
  <c r="D185" i="6"/>
  <c r="E184" i="6"/>
  <c r="D184" i="6"/>
  <c r="E183" i="6"/>
  <c r="D183" i="6"/>
  <c r="E182" i="6"/>
  <c r="D182" i="6"/>
  <c r="E181" i="6"/>
  <c r="D181" i="6"/>
  <c r="E180" i="6"/>
  <c r="D180" i="6"/>
  <c r="E179" i="6"/>
  <c r="D179" i="6"/>
  <c r="E178" i="6"/>
  <c r="D178" i="6"/>
  <c r="E177" i="6"/>
  <c r="D177" i="6"/>
  <c r="E176" i="6"/>
  <c r="D176" i="6"/>
  <c r="E175" i="6"/>
  <c r="D175" i="6"/>
  <c r="E174" i="6"/>
  <c r="D174" i="6"/>
  <c r="E173" i="6"/>
  <c r="D173" i="6"/>
  <c r="E172" i="6"/>
  <c r="D172" i="6"/>
  <c r="E171" i="6"/>
  <c r="D171" i="6"/>
  <c r="E170" i="6"/>
  <c r="D170" i="6"/>
  <c r="E169" i="6"/>
  <c r="D169" i="6"/>
  <c r="E168" i="6"/>
  <c r="D168" i="6"/>
  <c r="E167" i="6"/>
  <c r="D167" i="6"/>
  <c r="E166" i="6"/>
  <c r="D166" i="6"/>
  <c r="E165" i="6"/>
  <c r="D165" i="6"/>
  <c r="E164" i="6"/>
  <c r="D164" i="6"/>
  <c r="E163" i="6"/>
  <c r="D163" i="6"/>
  <c r="E162" i="6"/>
  <c r="D162" i="6"/>
  <c r="E161" i="6"/>
  <c r="D161" i="6"/>
  <c r="E160" i="6"/>
  <c r="D160" i="6"/>
  <c r="E159" i="6"/>
  <c r="D159" i="6"/>
  <c r="E158" i="6"/>
  <c r="D158" i="6"/>
  <c r="E157" i="6"/>
  <c r="D157" i="6"/>
  <c r="E156" i="6"/>
  <c r="D156" i="6"/>
  <c r="E155" i="6"/>
  <c r="D155" i="6"/>
  <c r="E154" i="6"/>
  <c r="D154" i="6"/>
  <c r="E153" i="6"/>
  <c r="D153" i="6"/>
  <c r="E152" i="6"/>
  <c r="D152" i="6"/>
  <c r="E151" i="6"/>
  <c r="D151" i="6"/>
  <c r="E150" i="6"/>
  <c r="D150" i="6"/>
  <c r="E149" i="6"/>
  <c r="D149" i="6"/>
  <c r="E148" i="6"/>
  <c r="D148" i="6"/>
  <c r="E147" i="6"/>
  <c r="D147" i="6"/>
  <c r="E146" i="6"/>
  <c r="D146" i="6"/>
  <c r="E145" i="6"/>
  <c r="D145" i="6"/>
  <c r="E144" i="6"/>
  <c r="D144" i="6"/>
  <c r="E143" i="6"/>
  <c r="D143" i="6"/>
  <c r="E142" i="6"/>
  <c r="D142" i="6"/>
  <c r="E141" i="6"/>
  <c r="D141" i="6"/>
  <c r="E140" i="6"/>
  <c r="D140" i="6"/>
  <c r="E139" i="6"/>
  <c r="D139" i="6"/>
  <c r="E138" i="6"/>
  <c r="D138" i="6"/>
  <c r="E137" i="6"/>
  <c r="D137" i="6"/>
  <c r="E136" i="6"/>
  <c r="D136" i="6"/>
  <c r="E135" i="6"/>
  <c r="D135" i="6"/>
  <c r="E134" i="6"/>
  <c r="D134" i="6"/>
  <c r="E133" i="6"/>
  <c r="D133" i="6"/>
  <c r="E132" i="6"/>
  <c r="D132" i="6"/>
  <c r="E131" i="6"/>
  <c r="D131" i="6"/>
  <c r="E130" i="6"/>
  <c r="D130" i="6"/>
  <c r="E129" i="6"/>
  <c r="D129" i="6"/>
  <c r="E128" i="6"/>
  <c r="D128" i="6"/>
  <c r="E127" i="6"/>
  <c r="D127" i="6"/>
  <c r="E126" i="6"/>
  <c r="D126" i="6"/>
  <c r="E125" i="6"/>
  <c r="D125" i="6"/>
  <c r="E124" i="6"/>
  <c r="D124" i="6"/>
  <c r="E123" i="6"/>
  <c r="D123" i="6"/>
  <c r="E122" i="6"/>
  <c r="D122" i="6"/>
  <c r="E121" i="6"/>
  <c r="D121" i="6"/>
  <c r="E120" i="6"/>
  <c r="D120" i="6"/>
  <c r="E119" i="6"/>
  <c r="D119" i="6"/>
  <c r="E118" i="6"/>
  <c r="D118" i="6"/>
  <c r="E117" i="6"/>
  <c r="D117" i="6"/>
  <c r="E116" i="6"/>
  <c r="D116" i="6"/>
  <c r="E115" i="6"/>
  <c r="D115" i="6"/>
  <c r="E114" i="6"/>
  <c r="D114" i="6"/>
  <c r="E113" i="6"/>
  <c r="D113" i="6"/>
  <c r="E112" i="6"/>
  <c r="D112" i="6"/>
  <c r="E111" i="6"/>
  <c r="D111" i="6"/>
  <c r="E110" i="6"/>
  <c r="D110" i="6"/>
  <c r="K110" i="6" s="1"/>
  <c r="E109" i="6"/>
  <c r="D109" i="6"/>
  <c r="E108" i="6"/>
  <c r="D108" i="6"/>
  <c r="E107" i="6"/>
  <c r="D107" i="6"/>
  <c r="E106" i="6"/>
  <c r="D106" i="6"/>
  <c r="E105" i="6"/>
  <c r="D105" i="6"/>
  <c r="E104" i="6"/>
  <c r="D104" i="6"/>
  <c r="E103" i="6"/>
  <c r="D103" i="6"/>
  <c r="E102" i="6"/>
  <c r="D102" i="6"/>
  <c r="E101" i="6"/>
  <c r="D101" i="6"/>
  <c r="E100" i="6"/>
  <c r="D100" i="6"/>
  <c r="E99" i="6"/>
  <c r="D99" i="6"/>
  <c r="E98" i="6"/>
  <c r="D98" i="6"/>
  <c r="E97" i="6"/>
  <c r="D97" i="6"/>
  <c r="E96" i="6"/>
  <c r="D96" i="6"/>
  <c r="E95" i="6"/>
  <c r="D95" i="6"/>
  <c r="E94" i="6"/>
  <c r="D94" i="6"/>
  <c r="E93" i="6"/>
  <c r="D93" i="6"/>
  <c r="E92" i="6"/>
  <c r="D92" i="6"/>
  <c r="E91" i="6"/>
  <c r="D91" i="6"/>
  <c r="E90" i="6"/>
  <c r="D90" i="6"/>
  <c r="E89" i="6"/>
  <c r="D89" i="6"/>
  <c r="E88" i="6"/>
  <c r="D88" i="6"/>
  <c r="E87" i="6"/>
  <c r="D87" i="6"/>
  <c r="E86" i="6"/>
  <c r="D86" i="6"/>
  <c r="E85" i="6"/>
  <c r="D85" i="6"/>
  <c r="E84" i="6"/>
  <c r="D84" i="6"/>
  <c r="E83" i="6"/>
  <c r="D83" i="6"/>
  <c r="E82" i="6"/>
  <c r="D82" i="6"/>
  <c r="E81" i="6"/>
  <c r="D81" i="6"/>
  <c r="E80" i="6"/>
  <c r="D80" i="6"/>
  <c r="E79" i="6"/>
  <c r="D79" i="6"/>
  <c r="E78" i="6"/>
  <c r="D78" i="6"/>
  <c r="E77" i="6"/>
  <c r="D77" i="6"/>
  <c r="E76" i="6"/>
  <c r="D76" i="6"/>
  <c r="E75" i="6"/>
  <c r="D75" i="6"/>
  <c r="E74" i="6"/>
  <c r="D74" i="6"/>
  <c r="E73" i="6"/>
  <c r="D73" i="6"/>
  <c r="E72" i="6"/>
  <c r="D72" i="6"/>
  <c r="E71" i="6"/>
  <c r="D71" i="6"/>
  <c r="E70" i="6"/>
  <c r="D70" i="6"/>
  <c r="E69" i="6"/>
  <c r="D69" i="6"/>
  <c r="E68" i="6"/>
  <c r="D68" i="6"/>
  <c r="E67" i="6"/>
  <c r="D67" i="6"/>
  <c r="K67" i="6" s="1"/>
  <c r="E66" i="6"/>
  <c r="D66" i="6"/>
  <c r="K66" i="6" s="1"/>
  <c r="E65" i="6"/>
  <c r="D65" i="6"/>
  <c r="E64" i="6"/>
  <c r="D64" i="6"/>
  <c r="C40" i="6"/>
  <c r="C39" i="6"/>
  <c r="B39" i="6"/>
  <c r="C38" i="6"/>
  <c r="B38" i="6"/>
  <c r="C37" i="6"/>
  <c r="B37" i="6"/>
  <c r="C36" i="6"/>
  <c r="Z64" i="6" l="1"/>
  <c r="C25" i="6"/>
  <c r="M239" i="6"/>
  <c r="T239" i="6" s="1"/>
  <c r="M127" i="6"/>
  <c r="T127" i="6" s="1"/>
  <c r="N212" i="6"/>
  <c r="M185" i="6"/>
  <c r="T185" i="6" s="1"/>
  <c r="N92" i="6"/>
  <c r="N226" i="6"/>
  <c r="M89" i="6"/>
  <c r="T89" i="6" s="1"/>
  <c r="N82" i="6"/>
  <c r="N146" i="6"/>
  <c r="N188" i="6"/>
  <c r="N64" i="6"/>
  <c r="M121" i="6"/>
  <c r="T121" i="6" s="1"/>
  <c r="M159" i="6"/>
  <c r="T159" i="6" s="1"/>
  <c r="N114" i="6"/>
  <c r="N124" i="6"/>
  <c r="N178" i="6"/>
  <c r="M95" i="6"/>
  <c r="T95" i="6" s="1"/>
  <c r="N156" i="6"/>
  <c r="M153" i="6"/>
  <c r="T153" i="6" s="1"/>
  <c r="M209" i="6"/>
  <c r="T209" i="6" s="1"/>
  <c r="N76" i="6"/>
  <c r="N108" i="6"/>
  <c r="N140" i="6"/>
  <c r="N172" i="6"/>
  <c r="N202" i="6"/>
  <c r="M79" i="6"/>
  <c r="T79" i="6" s="1"/>
  <c r="M111" i="6"/>
  <c r="T111" i="6" s="1"/>
  <c r="M73" i="6"/>
  <c r="T73" i="6" s="1"/>
  <c r="M105" i="6"/>
  <c r="T105" i="6" s="1"/>
  <c r="M137" i="6"/>
  <c r="T137" i="6" s="1"/>
  <c r="M169" i="6"/>
  <c r="T169" i="6" s="1"/>
  <c r="M143" i="6"/>
  <c r="T143" i="6" s="1"/>
  <c r="N66" i="6"/>
  <c r="N98" i="6"/>
  <c r="N130" i="6"/>
  <c r="N162" i="6"/>
  <c r="N186" i="6"/>
  <c r="M193" i="6"/>
  <c r="T193" i="6" s="1"/>
  <c r="M71" i="6"/>
  <c r="T71" i="6" s="1"/>
  <c r="N210" i="6"/>
  <c r="M217" i="6"/>
  <c r="T217" i="6" s="1"/>
  <c r="M65" i="6"/>
  <c r="T65" i="6" s="1"/>
  <c r="N68" i="6"/>
  <c r="N74" i="6"/>
  <c r="M87" i="6"/>
  <c r="T87" i="6" s="1"/>
  <c r="N90" i="6"/>
  <c r="M103" i="6"/>
  <c r="T103" i="6" s="1"/>
  <c r="N106" i="6"/>
  <c r="M119" i="6"/>
  <c r="T119" i="6" s="1"/>
  <c r="N122" i="6"/>
  <c r="M135" i="6"/>
  <c r="T135" i="6" s="1"/>
  <c r="N138" i="6"/>
  <c r="M151" i="6"/>
  <c r="T151" i="6" s="1"/>
  <c r="N154" i="6"/>
  <c r="M167" i="6"/>
  <c r="T167" i="6" s="1"/>
  <c r="N170" i="6"/>
  <c r="M177" i="6"/>
  <c r="T177" i="6" s="1"/>
  <c r="N180" i="6"/>
  <c r="M81" i="6"/>
  <c r="T81" i="6" s="1"/>
  <c r="N84" i="6"/>
  <c r="M97" i="6"/>
  <c r="T97" i="6" s="1"/>
  <c r="N100" i="6"/>
  <c r="M113" i="6"/>
  <c r="T113" i="6" s="1"/>
  <c r="N116" i="6"/>
  <c r="M129" i="6"/>
  <c r="T129" i="6" s="1"/>
  <c r="N132" i="6"/>
  <c r="M145" i="6"/>
  <c r="T145" i="6" s="1"/>
  <c r="N148" i="6"/>
  <c r="M161" i="6"/>
  <c r="T161" i="6" s="1"/>
  <c r="N164" i="6"/>
  <c r="N194" i="6"/>
  <c r="M201" i="6"/>
  <c r="T201" i="6" s="1"/>
  <c r="N204" i="6"/>
  <c r="N196" i="6"/>
  <c r="N220" i="6"/>
  <c r="N72" i="6"/>
  <c r="N218" i="6"/>
  <c r="M175" i="6"/>
  <c r="T175" i="6" s="1"/>
  <c r="M183" i="6"/>
  <c r="T183" i="6" s="1"/>
  <c r="M191" i="6"/>
  <c r="T191" i="6" s="1"/>
  <c r="M199" i="6"/>
  <c r="T199" i="6" s="1"/>
  <c r="M207" i="6"/>
  <c r="T207" i="6" s="1"/>
  <c r="M215" i="6"/>
  <c r="T215" i="6" s="1"/>
  <c r="M69" i="6"/>
  <c r="T69" i="6" s="1"/>
  <c r="M77" i="6"/>
  <c r="M85" i="6"/>
  <c r="T85" i="6" s="1"/>
  <c r="M93" i="6"/>
  <c r="T93" i="6" s="1"/>
  <c r="M101" i="6"/>
  <c r="T101" i="6" s="1"/>
  <c r="M109" i="6"/>
  <c r="T109" i="6" s="1"/>
  <c r="M117" i="6"/>
  <c r="T117" i="6" s="1"/>
  <c r="M125" i="6"/>
  <c r="M133" i="6"/>
  <c r="T133" i="6" s="1"/>
  <c r="M141" i="6"/>
  <c r="M149" i="6"/>
  <c r="T149" i="6" s="1"/>
  <c r="M157" i="6"/>
  <c r="T157" i="6" s="1"/>
  <c r="M165" i="6"/>
  <c r="T165" i="6" s="1"/>
  <c r="M173" i="6"/>
  <c r="T173" i="6" s="1"/>
  <c r="M181" i="6"/>
  <c r="T181" i="6" s="1"/>
  <c r="M189" i="6"/>
  <c r="T189" i="6" s="1"/>
  <c r="M197" i="6"/>
  <c r="T197" i="6" s="1"/>
  <c r="M205" i="6"/>
  <c r="T205" i="6" s="1"/>
  <c r="M213" i="6"/>
  <c r="T213" i="6" s="1"/>
  <c r="M221" i="6"/>
  <c r="T221" i="6" s="1"/>
  <c r="N80" i="6"/>
  <c r="N88" i="6"/>
  <c r="N96" i="6"/>
  <c r="N104" i="6"/>
  <c r="N112" i="6"/>
  <c r="N120" i="6"/>
  <c r="N128" i="6"/>
  <c r="N136" i="6"/>
  <c r="N144" i="6"/>
  <c r="N152" i="6"/>
  <c r="N160" i="6"/>
  <c r="N168" i="6"/>
  <c r="N176" i="6"/>
  <c r="N184" i="6"/>
  <c r="N192" i="6"/>
  <c r="N200" i="6"/>
  <c r="N208" i="6"/>
  <c r="N216" i="6"/>
  <c r="M225" i="6"/>
  <c r="T225" i="6" s="1"/>
  <c r="M91" i="6"/>
  <c r="M99" i="6"/>
  <c r="T99" i="6" s="1"/>
  <c r="M107" i="6"/>
  <c r="M115" i="6"/>
  <c r="T115" i="6" s="1"/>
  <c r="M123" i="6"/>
  <c r="T123" i="6" s="1"/>
  <c r="M131" i="6"/>
  <c r="T131" i="6" s="1"/>
  <c r="M139" i="6"/>
  <c r="T139" i="6" s="1"/>
  <c r="M147" i="6"/>
  <c r="T147" i="6" s="1"/>
  <c r="M155" i="6"/>
  <c r="M163" i="6"/>
  <c r="T163" i="6" s="1"/>
  <c r="M171" i="6"/>
  <c r="M179" i="6"/>
  <c r="T179" i="6" s="1"/>
  <c r="M187" i="6"/>
  <c r="T187" i="6" s="1"/>
  <c r="M195" i="6"/>
  <c r="T195" i="6" s="1"/>
  <c r="M203" i="6"/>
  <c r="T203" i="6" s="1"/>
  <c r="M211" i="6"/>
  <c r="T211" i="6" s="1"/>
  <c r="M219" i="6"/>
  <c r="T219" i="6" s="1"/>
  <c r="M67" i="6"/>
  <c r="T67" i="6" s="1"/>
  <c r="M75" i="6"/>
  <c r="M83" i="6"/>
  <c r="T83" i="6" s="1"/>
  <c r="N70" i="6"/>
  <c r="N78" i="6"/>
  <c r="N86" i="6"/>
  <c r="N94" i="6"/>
  <c r="N102" i="6"/>
  <c r="N110" i="6"/>
  <c r="N118" i="6"/>
  <c r="N126" i="6"/>
  <c r="N134" i="6"/>
  <c r="N142" i="6"/>
  <c r="N150" i="6"/>
  <c r="N158" i="6"/>
  <c r="N166" i="6"/>
  <c r="N174" i="6"/>
  <c r="N182" i="6"/>
  <c r="N190" i="6"/>
  <c r="N198" i="6"/>
  <c r="N206" i="6"/>
  <c r="N214" i="6"/>
  <c r="N228" i="6"/>
  <c r="M231" i="6"/>
  <c r="T231" i="6" s="1"/>
  <c r="N223" i="6"/>
  <c r="M235" i="6"/>
  <c r="T235" i="6" s="1"/>
  <c r="N65" i="6"/>
  <c r="N67" i="6"/>
  <c r="N69" i="6"/>
  <c r="N71" i="6"/>
  <c r="N73" i="6"/>
  <c r="N75" i="6"/>
  <c r="N77" i="6"/>
  <c r="N79" i="6"/>
  <c r="N81" i="6"/>
  <c r="N83" i="6"/>
  <c r="N85" i="6"/>
  <c r="N87" i="6"/>
  <c r="N89" i="6"/>
  <c r="N91" i="6"/>
  <c r="N93" i="6"/>
  <c r="N95" i="6"/>
  <c r="N97" i="6"/>
  <c r="N99" i="6"/>
  <c r="N101" i="6"/>
  <c r="N103" i="6"/>
  <c r="N105" i="6"/>
  <c r="N107" i="6"/>
  <c r="N109" i="6"/>
  <c r="N111" i="6"/>
  <c r="N113" i="6"/>
  <c r="N115" i="6"/>
  <c r="N117" i="6"/>
  <c r="N119" i="6"/>
  <c r="S119" i="6" s="1"/>
  <c r="N121" i="6"/>
  <c r="N123" i="6"/>
  <c r="N125" i="6"/>
  <c r="N127" i="6"/>
  <c r="N129" i="6"/>
  <c r="N131" i="6"/>
  <c r="N133" i="6"/>
  <c r="N135" i="6"/>
  <c r="N137" i="6"/>
  <c r="N139" i="6"/>
  <c r="N141" i="6"/>
  <c r="N143" i="6"/>
  <c r="N145" i="6"/>
  <c r="N147" i="6"/>
  <c r="N149" i="6"/>
  <c r="N151" i="6"/>
  <c r="N153" i="6"/>
  <c r="N155" i="6"/>
  <c r="N157" i="6"/>
  <c r="N159" i="6"/>
  <c r="R159" i="6" s="1"/>
  <c r="N161" i="6"/>
  <c r="N163" i="6"/>
  <c r="N165" i="6"/>
  <c r="N167" i="6"/>
  <c r="N169" i="6"/>
  <c r="N171" i="6"/>
  <c r="N173" i="6"/>
  <c r="N175" i="6"/>
  <c r="N177" i="6"/>
  <c r="N179" i="6"/>
  <c r="N181" i="6"/>
  <c r="N183" i="6"/>
  <c r="N185" i="6"/>
  <c r="N187" i="6"/>
  <c r="N189" i="6"/>
  <c r="N191" i="6"/>
  <c r="N193" i="6"/>
  <c r="N195" i="6"/>
  <c r="N197" i="6"/>
  <c r="N199" i="6"/>
  <c r="N201" i="6"/>
  <c r="N203" i="6"/>
  <c r="N205" i="6"/>
  <c r="N207" i="6"/>
  <c r="N209" i="6"/>
  <c r="N211" i="6"/>
  <c r="N213" i="6"/>
  <c r="N215" i="6"/>
  <c r="N217" i="6"/>
  <c r="N219" i="6"/>
  <c r="N221" i="6"/>
  <c r="M229" i="6"/>
  <c r="T229" i="6" s="1"/>
  <c r="N224" i="6"/>
  <c r="M227" i="6"/>
  <c r="T227" i="6" s="1"/>
  <c r="M64" i="6"/>
  <c r="M66" i="6"/>
  <c r="R66" i="6" s="1"/>
  <c r="M68" i="6"/>
  <c r="T68" i="6" s="1"/>
  <c r="M70" i="6"/>
  <c r="T70" i="6" s="1"/>
  <c r="M72" i="6"/>
  <c r="R72" i="6" s="1"/>
  <c r="M74" i="6"/>
  <c r="M76" i="6"/>
  <c r="T76" i="6" s="1"/>
  <c r="M78" i="6"/>
  <c r="M80" i="6"/>
  <c r="T80" i="6" s="1"/>
  <c r="M82" i="6"/>
  <c r="M84" i="6"/>
  <c r="M86" i="6"/>
  <c r="M88" i="6"/>
  <c r="T88" i="6" s="1"/>
  <c r="M90" i="6"/>
  <c r="M92" i="6"/>
  <c r="T92" i="6" s="1"/>
  <c r="M94" i="6"/>
  <c r="T94" i="6" s="1"/>
  <c r="M96" i="6"/>
  <c r="M98" i="6"/>
  <c r="T98" i="6" s="1"/>
  <c r="M100" i="6"/>
  <c r="M102" i="6"/>
  <c r="S102" i="6" s="1"/>
  <c r="M104" i="6"/>
  <c r="M106" i="6"/>
  <c r="M108" i="6"/>
  <c r="M110" i="6"/>
  <c r="T110" i="6" s="1"/>
  <c r="M112" i="6"/>
  <c r="M114" i="6"/>
  <c r="T114" i="6" s="1"/>
  <c r="M116" i="6"/>
  <c r="M118" i="6"/>
  <c r="T118" i="6" s="1"/>
  <c r="M120" i="6"/>
  <c r="M122" i="6"/>
  <c r="M124" i="6"/>
  <c r="M126" i="6"/>
  <c r="T126" i="6" s="1"/>
  <c r="M128" i="6"/>
  <c r="T128" i="6" s="1"/>
  <c r="M130" i="6"/>
  <c r="M132" i="6"/>
  <c r="T132" i="6" s="1"/>
  <c r="M134" i="6"/>
  <c r="M136" i="6"/>
  <c r="M138" i="6"/>
  <c r="T138" i="6" s="1"/>
  <c r="M140" i="6"/>
  <c r="T140" i="6" s="1"/>
  <c r="M142" i="6"/>
  <c r="T142" i="6" s="1"/>
  <c r="M144" i="6"/>
  <c r="S144" i="6" s="1"/>
  <c r="M146" i="6"/>
  <c r="M148" i="6"/>
  <c r="T148" i="6" s="1"/>
  <c r="M150" i="6"/>
  <c r="M152" i="6"/>
  <c r="M154" i="6"/>
  <c r="M156" i="6"/>
  <c r="M158" i="6"/>
  <c r="M160" i="6"/>
  <c r="T160" i="6" s="1"/>
  <c r="M162" i="6"/>
  <c r="T162" i="6" s="1"/>
  <c r="M164" i="6"/>
  <c r="T164" i="6" s="1"/>
  <c r="M166" i="6"/>
  <c r="S166" i="6" s="1"/>
  <c r="M168" i="6"/>
  <c r="T168" i="6" s="1"/>
  <c r="M170" i="6"/>
  <c r="M172" i="6"/>
  <c r="M174" i="6"/>
  <c r="M176" i="6"/>
  <c r="M178" i="6"/>
  <c r="M180" i="6"/>
  <c r="S180" i="6" s="1"/>
  <c r="M182" i="6"/>
  <c r="T182" i="6" s="1"/>
  <c r="M184" i="6"/>
  <c r="M186" i="6"/>
  <c r="S186" i="6" s="1"/>
  <c r="M188" i="6"/>
  <c r="T188" i="6" s="1"/>
  <c r="M190" i="6"/>
  <c r="T190" i="6" s="1"/>
  <c r="M192" i="6"/>
  <c r="T192" i="6" s="1"/>
  <c r="M194" i="6"/>
  <c r="M196" i="6"/>
  <c r="T196" i="6" s="1"/>
  <c r="M198" i="6"/>
  <c r="T198" i="6" s="1"/>
  <c r="M200" i="6"/>
  <c r="T200" i="6" s="1"/>
  <c r="M202" i="6"/>
  <c r="T202" i="6" s="1"/>
  <c r="M204" i="6"/>
  <c r="M206" i="6"/>
  <c r="M208" i="6"/>
  <c r="S208" i="6" s="1"/>
  <c r="M210" i="6"/>
  <c r="M212" i="6"/>
  <c r="M214" i="6"/>
  <c r="M216" i="6"/>
  <c r="T216" i="6" s="1"/>
  <c r="M218" i="6"/>
  <c r="R218" i="6" s="1"/>
  <c r="M220" i="6"/>
  <c r="T220" i="6" s="1"/>
  <c r="M222" i="6"/>
  <c r="T222" i="6" s="1"/>
  <c r="N222" i="6"/>
  <c r="N229" i="6"/>
  <c r="M223" i="6"/>
  <c r="T223" i="6" s="1"/>
  <c r="N225" i="6"/>
  <c r="N227" i="6"/>
  <c r="M224" i="6"/>
  <c r="T224" i="6" s="1"/>
  <c r="M226" i="6"/>
  <c r="S226" i="6" s="1"/>
  <c r="M228" i="6"/>
  <c r="M230" i="6"/>
  <c r="N230" i="6"/>
  <c r="M233" i="6"/>
  <c r="T233" i="6" s="1"/>
  <c r="N233" i="6"/>
  <c r="M236" i="6"/>
  <c r="T236" i="6" s="1"/>
  <c r="N231" i="6"/>
  <c r="I63" i="6"/>
  <c r="M234" i="6"/>
  <c r="T234" i="6" s="1"/>
  <c r="M232" i="6"/>
  <c r="T232" i="6" s="1"/>
  <c r="N232" i="6"/>
  <c r="M237" i="6"/>
  <c r="T237" i="6" s="1"/>
  <c r="M240" i="6"/>
  <c r="T240" i="6" s="1"/>
  <c r="N235" i="6"/>
  <c r="N240" i="6"/>
  <c r="M238" i="6"/>
  <c r="N238" i="6"/>
  <c r="N234" i="6"/>
  <c r="N236" i="6"/>
  <c r="M241" i="6"/>
  <c r="B53" i="6" s="1"/>
  <c r="N237" i="6"/>
  <c r="N239" i="6"/>
  <c r="N241" i="6"/>
  <c r="C53" i="6" s="1"/>
  <c r="M63" i="6"/>
  <c r="R63" i="6" s="1"/>
  <c r="K63" i="6"/>
  <c r="C23" i="6"/>
  <c r="C27" i="6"/>
  <c r="I240" i="6"/>
  <c r="J217" i="6"/>
  <c r="Z106" i="6"/>
  <c r="AA63" i="6"/>
  <c r="I123" i="6"/>
  <c r="I137" i="6"/>
  <c r="J147" i="6"/>
  <c r="J111" i="6"/>
  <c r="J88" i="6"/>
  <c r="J138" i="6"/>
  <c r="J150" i="6"/>
  <c r="J154" i="6"/>
  <c r="I220" i="6"/>
  <c r="J238" i="6"/>
  <c r="J69" i="6"/>
  <c r="I73" i="6"/>
  <c r="I89" i="6"/>
  <c r="J169" i="6"/>
  <c r="J185" i="6"/>
  <c r="J187" i="6"/>
  <c r="I118" i="6"/>
  <c r="I222" i="6"/>
  <c r="AA65" i="6"/>
  <c r="I200" i="6"/>
  <c r="I96" i="6"/>
  <c r="I103" i="6"/>
  <c r="J197" i="6"/>
  <c r="J220" i="6"/>
  <c r="J77" i="6"/>
  <c r="I79" i="6"/>
  <c r="J96" i="6"/>
  <c r="J207" i="6"/>
  <c r="J236" i="6"/>
  <c r="C46" i="6"/>
  <c r="AD203" i="6" s="1"/>
  <c r="I87" i="6"/>
  <c r="J156" i="6"/>
  <c r="I164" i="6"/>
  <c r="I166" i="6"/>
  <c r="I194" i="6"/>
  <c r="J231" i="6"/>
  <c r="I237" i="6"/>
  <c r="I100" i="6"/>
  <c r="I145" i="6"/>
  <c r="J172" i="6"/>
  <c r="J228" i="6"/>
  <c r="J237" i="6"/>
  <c r="J93" i="6"/>
  <c r="I95" i="6"/>
  <c r="J112" i="6"/>
  <c r="J127" i="6"/>
  <c r="I129" i="6"/>
  <c r="I149" i="6"/>
  <c r="I151" i="6"/>
  <c r="J65" i="6"/>
  <c r="J84" i="6"/>
  <c r="I131" i="6"/>
  <c r="J133" i="6"/>
  <c r="I142" i="6"/>
  <c r="I157" i="6"/>
  <c r="I159" i="6"/>
  <c r="J167" i="6"/>
  <c r="J193" i="6"/>
  <c r="J195" i="6"/>
  <c r="J221" i="6"/>
  <c r="J223" i="6"/>
  <c r="J71" i="6"/>
  <c r="I101" i="6"/>
  <c r="I105" i="6"/>
  <c r="I173" i="6"/>
  <c r="J177" i="6"/>
  <c r="I186" i="6"/>
  <c r="J209" i="6"/>
  <c r="I69" i="6"/>
  <c r="J76" i="6"/>
  <c r="J105" i="6"/>
  <c r="J125" i="6"/>
  <c r="I158" i="6"/>
  <c r="J196" i="6"/>
  <c r="I210" i="6"/>
  <c r="J215" i="6"/>
  <c r="J222" i="6"/>
  <c r="I64" i="6"/>
  <c r="AA66" i="6"/>
  <c r="I80" i="6"/>
  <c r="I85" i="6"/>
  <c r="J113" i="6"/>
  <c r="J139" i="6"/>
  <c r="I165" i="6"/>
  <c r="I168" i="6"/>
  <c r="I178" i="6"/>
  <c r="J188" i="6"/>
  <c r="J190" i="6"/>
  <c r="J230" i="6"/>
  <c r="J100" i="6"/>
  <c r="J168" i="6"/>
  <c r="I221" i="6"/>
  <c r="J235" i="6"/>
  <c r="I238" i="6"/>
  <c r="J64" i="6"/>
  <c r="I128" i="6"/>
  <c r="I167" i="6"/>
  <c r="J175" i="6"/>
  <c r="I185" i="6"/>
  <c r="I208" i="6"/>
  <c r="I193" i="6"/>
  <c r="I77" i="6"/>
  <c r="J80" i="6"/>
  <c r="I92" i="6"/>
  <c r="I71" i="6"/>
  <c r="J164" i="6"/>
  <c r="I174" i="6"/>
  <c r="I189" i="6"/>
  <c r="I199" i="6"/>
  <c r="I207" i="6"/>
  <c r="J229" i="6"/>
  <c r="I232" i="6"/>
  <c r="J85" i="6"/>
  <c r="J117" i="6"/>
  <c r="J120" i="6"/>
  <c r="Z132" i="6"/>
  <c r="I172" i="6"/>
  <c r="I202" i="6"/>
  <c r="I219" i="6"/>
  <c r="I239" i="6"/>
  <c r="J67" i="6"/>
  <c r="J101" i="6"/>
  <c r="J202" i="6"/>
  <c r="I236" i="6"/>
  <c r="J239" i="6"/>
  <c r="C47" i="6"/>
  <c r="AB118" i="6" s="1"/>
  <c r="I70" i="6"/>
  <c r="I88" i="6"/>
  <c r="J89" i="6"/>
  <c r="J109" i="6"/>
  <c r="I120" i="6"/>
  <c r="I124" i="6"/>
  <c r="J128" i="6"/>
  <c r="J132" i="6"/>
  <c r="I143" i="6"/>
  <c r="J152" i="6"/>
  <c r="I156" i="6"/>
  <c r="J178" i="6"/>
  <c r="I195" i="6"/>
  <c r="J199" i="6"/>
  <c r="I211" i="6"/>
  <c r="J212" i="6"/>
  <c r="I230" i="6"/>
  <c r="I93" i="6"/>
  <c r="Z121" i="6"/>
  <c r="I139" i="6"/>
  <c r="I147" i="6"/>
  <c r="J158" i="6"/>
  <c r="I196" i="6"/>
  <c r="I209" i="6"/>
  <c r="I229" i="6"/>
  <c r="I72" i="6"/>
  <c r="I81" i="6"/>
  <c r="J92" i="6"/>
  <c r="I97" i="6"/>
  <c r="I104" i="6"/>
  <c r="I112" i="6"/>
  <c r="J124" i="6"/>
  <c r="J131" i="6"/>
  <c r="I133" i="6"/>
  <c r="J146" i="6"/>
  <c r="I150" i="6"/>
  <c r="I176" i="6"/>
  <c r="I187" i="6"/>
  <c r="J211" i="6"/>
  <c r="I215" i="6"/>
  <c r="I228" i="6"/>
  <c r="J104" i="6"/>
  <c r="I188" i="6"/>
  <c r="J189" i="6"/>
  <c r="J210" i="6"/>
  <c r="AA67" i="6"/>
  <c r="J72" i="6"/>
  <c r="J73" i="6"/>
  <c r="AA76" i="6"/>
  <c r="Z65" i="6"/>
  <c r="Z66" i="6"/>
  <c r="J68" i="6"/>
  <c r="AA75" i="6"/>
  <c r="J81" i="6"/>
  <c r="I84" i="6"/>
  <c r="J97" i="6"/>
  <c r="J130" i="6"/>
  <c r="J142" i="6"/>
  <c r="I153" i="6"/>
  <c r="I175" i="6"/>
  <c r="J176" i="6"/>
  <c r="J227" i="6"/>
  <c r="K64" i="6"/>
  <c r="K69" i="6"/>
  <c r="J70" i="6"/>
  <c r="K74" i="6"/>
  <c r="K83" i="6"/>
  <c r="J87" i="6"/>
  <c r="K108" i="6"/>
  <c r="K235" i="6"/>
  <c r="K227" i="6"/>
  <c r="K236" i="6"/>
  <c r="K237" i="6"/>
  <c r="K229" i="6"/>
  <c r="K221" i="6"/>
  <c r="K230" i="6"/>
  <c r="K222" i="6"/>
  <c r="K239" i="6"/>
  <c r="K231" i="6"/>
  <c r="K232" i="6"/>
  <c r="K223" i="6"/>
  <c r="K215" i="6"/>
  <c r="K207" i="6"/>
  <c r="K209" i="6"/>
  <c r="K201" i="6"/>
  <c r="K210" i="6"/>
  <c r="K240" i="6"/>
  <c r="K217" i="6"/>
  <c r="K212" i="6"/>
  <c r="K192" i="6"/>
  <c r="K184" i="6"/>
  <c r="K224" i="6"/>
  <c r="K193" i="6"/>
  <c r="K185" i="6"/>
  <c r="K187" i="6"/>
  <c r="K202" i="6"/>
  <c r="K199" i="6"/>
  <c r="K196" i="6"/>
  <c r="K188" i="6"/>
  <c r="K189" i="6"/>
  <c r="K190" i="6"/>
  <c r="K172" i="6"/>
  <c r="K164" i="6"/>
  <c r="K203" i="6"/>
  <c r="K179" i="6"/>
  <c r="K178" i="6"/>
  <c r="K173" i="6"/>
  <c r="K165" i="6"/>
  <c r="K175" i="6"/>
  <c r="K167" i="6"/>
  <c r="K176" i="6"/>
  <c r="K168" i="6"/>
  <c r="K161" i="6"/>
  <c r="K177" i="6"/>
  <c r="K169" i="6"/>
  <c r="K159" i="6"/>
  <c r="K152" i="6"/>
  <c r="K156" i="6"/>
  <c r="K149" i="6"/>
  <c r="K141" i="6"/>
  <c r="K150" i="6"/>
  <c r="K142" i="6"/>
  <c r="K147" i="6"/>
  <c r="K128" i="6"/>
  <c r="K133" i="6"/>
  <c r="K136" i="6"/>
  <c r="K131" i="6"/>
  <c r="K122" i="6"/>
  <c r="K151" i="6"/>
  <c r="K129" i="6"/>
  <c r="K139" i="6"/>
  <c r="K143" i="6"/>
  <c r="K101" i="6"/>
  <c r="K93" i="6"/>
  <c r="K114" i="6"/>
  <c r="K125" i="6"/>
  <c r="K117" i="6"/>
  <c r="K104" i="6"/>
  <c r="K96" i="6"/>
  <c r="K88" i="6"/>
  <c r="K80" i="6"/>
  <c r="K72" i="6"/>
  <c r="Z70" i="6"/>
  <c r="Z74" i="6"/>
  <c r="K76" i="6"/>
  <c r="K112" i="6"/>
  <c r="AA64" i="6"/>
  <c r="I68" i="6"/>
  <c r="I76" i="6"/>
  <c r="Z78" i="6"/>
  <c r="I83" i="6"/>
  <c r="AA83" i="6"/>
  <c r="J90" i="6"/>
  <c r="I90" i="6"/>
  <c r="K90" i="6"/>
  <c r="Z90" i="6"/>
  <c r="AA91" i="6"/>
  <c r="J116" i="6"/>
  <c r="K78" i="6"/>
  <c r="J78" i="6"/>
  <c r="I78" i="6"/>
  <c r="I67" i="6"/>
  <c r="AA68" i="6"/>
  <c r="K73" i="6"/>
  <c r="K75" i="6"/>
  <c r="J75" i="6"/>
  <c r="AA79" i="6"/>
  <c r="AA87" i="6"/>
  <c r="K91" i="6"/>
  <c r="K92" i="6"/>
  <c r="J98" i="6"/>
  <c r="I98" i="6"/>
  <c r="K98" i="6"/>
  <c r="Z98" i="6"/>
  <c r="AA99" i="6"/>
  <c r="I66" i="6"/>
  <c r="K68" i="6"/>
  <c r="J82" i="6"/>
  <c r="I82" i="6"/>
  <c r="K82" i="6"/>
  <c r="K84" i="6"/>
  <c r="K86" i="6"/>
  <c r="J86" i="6"/>
  <c r="I86" i="6"/>
  <c r="I91" i="6"/>
  <c r="K99" i="6"/>
  <c r="K100" i="6"/>
  <c r="J106" i="6"/>
  <c r="I106" i="6"/>
  <c r="K106" i="6"/>
  <c r="K119" i="6"/>
  <c r="K65" i="6"/>
  <c r="AA236" i="6"/>
  <c r="Z235" i="6"/>
  <c r="AA228" i="6"/>
  <c r="Z227" i="6"/>
  <c r="AA220" i="6"/>
  <c r="Z219" i="6"/>
  <c r="AA237" i="6"/>
  <c r="Z236" i="6"/>
  <c r="AA229" i="6"/>
  <c r="Z228" i="6"/>
  <c r="AA221" i="6"/>
  <c r="Z220" i="6"/>
  <c r="AA238" i="6"/>
  <c r="Z237" i="6"/>
  <c r="AA230" i="6"/>
  <c r="Z229" i="6"/>
  <c r="AA222" i="6"/>
  <c r="Z221" i="6"/>
  <c r="AA239" i="6"/>
  <c r="Z238" i="6"/>
  <c r="AA231" i="6"/>
  <c r="Z230" i="6"/>
  <c r="AA223" i="6"/>
  <c r="Z222" i="6"/>
  <c r="AA240" i="6"/>
  <c r="Z239" i="6"/>
  <c r="AA232" i="6"/>
  <c r="Z231" i="6"/>
  <c r="AA224" i="6"/>
  <c r="Z223" i="6"/>
  <c r="AA241" i="6"/>
  <c r="C56" i="6" s="1"/>
  <c r="Z240" i="6"/>
  <c r="AA233" i="6"/>
  <c r="Z232" i="6"/>
  <c r="AA225" i="6"/>
  <c r="AA235" i="6"/>
  <c r="Z234" i="6"/>
  <c r="AA227" i="6"/>
  <c r="Z226" i="6"/>
  <c r="Z241" i="6"/>
  <c r="B56" i="6" s="1"/>
  <c r="Z218" i="6"/>
  <c r="AA217" i="6"/>
  <c r="AA215" i="6"/>
  <c r="Z214" i="6"/>
  <c r="AA207" i="6"/>
  <c r="Z206" i="6"/>
  <c r="AA199" i="6"/>
  <c r="Z198" i="6"/>
  <c r="Z217" i="6"/>
  <c r="AA216" i="6"/>
  <c r="Z215" i="6"/>
  <c r="AA208" i="6"/>
  <c r="Z207" i="6"/>
  <c r="AA200" i="6"/>
  <c r="Z199" i="6"/>
  <c r="Z216" i="6"/>
  <c r="AA209" i="6"/>
  <c r="Z208" i="6"/>
  <c r="Z233" i="6"/>
  <c r="AA210" i="6"/>
  <c r="Z209" i="6"/>
  <c r="AA202" i="6"/>
  <c r="Z201" i="6"/>
  <c r="AA234" i="6"/>
  <c r="AA211" i="6"/>
  <c r="Z210" i="6"/>
  <c r="AA203" i="6"/>
  <c r="Z202" i="6"/>
  <c r="Z225" i="6"/>
  <c r="AA212" i="6"/>
  <c r="Z211" i="6"/>
  <c r="AA226" i="6"/>
  <c r="AA213" i="6"/>
  <c r="Z212" i="6"/>
  <c r="AA205" i="6"/>
  <c r="Z205" i="6"/>
  <c r="AA204" i="6"/>
  <c r="AA198" i="6"/>
  <c r="AA193" i="6"/>
  <c r="Z192" i="6"/>
  <c r="AA185" i="6"/>
  <c r="Z184" i="6"/>
  <c r="AA177" i="6"/>
  <c r="AA219" i="6"/>
  <c r="AA206" i="6"/>
  <c r="Z204" i="6"/>
  <c r="AA194" i="6"/>
  <c r="Z193" i="6"/>
  <c r="AA186" i="6"/>
  <c r="Z185" i="6"/>
  <c r="AA178" i="6"/>
  <c r="AA195" i="6"/>
  <c r="Z194" i="6"/>
  <c r="AA187" i="6"/>
  <c r="Z186" i="6"/>
  <c r="Z200" i="6"/>
  <c r="AA196" i="6"/>
  <c r="Z195" i="6"/>
  <c r="AA188" i="6"/>
  <c r="Z187" i="6"/>
  <c r="AA180" i="6"/>
  <c r="Z224" i="6"/>
  <c r="AA197" i="6"/>
  <c r="Z196" i="6"/>
  <c r="AA189" i="6"/>
  <c r="Z188" i="6"/>
  <c r="AA181" i="6"/>
  <c r="Z213" i="6"/>
  <c r="Z197" i="6"/>
  <c r="AA190" i="6"/>
  <c r="Z189" i="6"/>
  <c r="AA214" i="6"/>
  <c r="Z203" i="6"/>
  <c r="AA201" i="6"/>
  <c r="AA191" i="6"/>
  <c r="Z190" i="6"/>
  <c r="Z181" i="6"/>
  <c r="AA172" i="6"/>
  <c r="Z171" i="6"/>
  <c r="AA164" i="6"/>
  <c r="Z163" i="6"/>
  <c r="AA156" i="6"/>
  <c r="AA173" i="6"/>
  <c r="Z172" i="6"/>
  <c r="AA165" i="6"/>
  <c r="Z164" i="6"/>
  <c r="AA157" i="6"/>
  <c r="Z156" i="6"/>
  <c r="AA182" i="6"/>
  <c r="AA174" i="6"/>
  <c r="Z173" i="6"/>
  <c r="AA166" i="6"/>
  <c r="Z165" i="6"/>
  <c r="AA158" i="6"/>
  <c r="AA184" i="6"/>
  <c r="Z182" i="6"/>
  <c r="AA179" i="6"/>
  <c r="AA175" i="6"/>
  <c r="Z174" i="6"/>
  <c r="AA167" i="6"/>
  <c r="Z166" i="6"/>
  <c r="Z179" i="6"/>
  <c r="AA176" i="6"/>
  <c r="Z175" i="6"/>
  <c r="AA168" i="6"/>
  <c r="Z167" i="6"/>
  <c r="AA160" i="6"/>
  <c r="Z159" i="6"/>
  <c r="AA218" i="6"/>
  <c r="Z191" i="6"/>
  <c r="Z178" i="6"/>
  <c r="Z176" i="6"/>
  <c r="AA169" i="6"/>
  <c r="Z168" i="6"/>
  <c r="AA192" i="6"/>
  <c r="AA183" i="6"/>
  <c r="AA170" i="6"/>
  <c r="Z169" i="6"/>
  <c r="Z153" i="6"/>
  <c r="AA147" i="6"/>
  <c r="Z146" i="6"/>
  <c r="AA139" i="6"/>
  <c r="Z138" i="6"/>
  <c r="Z180" i="6"/>
  <c r="AA155" i="6"/>
  <c r="AA148" i="6"/>
  <c r="Z147" i="6"/>
  <c r="AA140" i="6"/>
  <c r="Z139" i="6"/>
  <c r="AA132" i="6"/>
  <c r="Z131" i="6"/>
  <c r="AA163" i="6"/>
  <c r="Z158" i="6"/>
  <c r="Z155" i="6"/>
  <c r="AA152" i="6"/>
  <c r="AA149" i="6"/>
  <c r="Z148" i="6"/>
  <c r="Z152" i="6"/>
  <c r="AA150" i="6"/>
  <c r="Z149" i="6"/>
  <c r="AA142" i="6"/>
  <c r="Z141" i="6"/>
  <c r="AA134" i="6"/>
  <c r="Z133" i="6"/>
  <c r="Z177" i="6"/>
  <c r="AA154" i="6"/>
  <c r="Z150" i="6"/>
  <c r="AA143" i="6"/>
  <c r="Z142" i="6"/>
  <c r="Z183" i="6"/>
  <c r="Z170" i="6"/>
  <c r="AA162" i="6"/>
  <c r="AA161" i="6"/>
  <c r="Z154" i="6"/>
  <c r="AA151" i="6"/>
  <c r="AA144" i="6"/>
  <c r="Z143" i="6"/>
  <c r="AA159" i="6"/>
  <c r="AA153" i="6"/>
  <c r="AA146" i="6"/>
  <c r="Z145" i="6"/>
  <c r="AA138" i="6"/>
  <c r="Z137" i="6"/>
  <c r="AA141" i="6"/>
  <c r="Z136" i="6"/>
  <c r="Z134" i="6"/>
  <c r="Z130" i="6"/>
  <c r="AA128" i="6"/>
  <c r="Z127" i="6"/>
  <c r="AA120" i="6"/>
  <c r="Z119" i="6"/>
  <c r="AA112" i="6"/>
  <c r="Z128" i="6"/>
  <c r="AA121" i="6"/>
  <c r="Z120" i="6"/>
  <c r="AA113" i="6"/>
  <c r="Z112" i="6"/>
  <c r="AA137" i="6"/>
  <c r="AA171" i="6"/>
  <c r="AA145" i="6"/>
  <c r="AA135" i="6"/>
  <c r="AA123" i="6"/>
  <c r="Z122" i="6"/>
  <c r="AA115" i="6"/>
  <c r="Z114" i="6"/>
  <c r="AA107" i="6"/>
  <c r="Z135" i="6"/>
  <c r="AA124" i="6"/>
  <c r="Z123" i="6"/>
  <c r="Z160" i="6"/>
  <c r="Z157" i="6"/>
  <c r="Z140" i="6"/>
  <c r="AA125" i="6"/>
  <c r="Z124" i="6"/>
  <c r="AA117" i="6"/>
  <c r="Z116" i="6"/>
  <c r="Z161" i="6"/>
  <c r="Z144" i="6"/>
  <c r="AA133" i="6"/>
  <c r="AA129" i="6"/>
  <c r="AA126" i="6"/>
  <c r="Z125" i="6"/>
  <c r="AA118" i="6"/>
  <c r="Z117" i="6"/>
  <c r="AA130" i="6"/>
  <c r="Z129" i="6"/>
  <c r="AA127" i="6"/>
  <c r="Z118" i="6"/>
  <c r="AA110" i="6"/>
  <c r="Z109" i="6"/>
  <c r="Z108" i="6"/>
  <c r="Z107" i="6"/>
  <c r="AA101" i="6"/>
  <c r="Z100" i="6"/>
  <c r="AA93" i="6"/>
  <c r="Z92" i="6"/>
  <c r="AA85" i="6"/>
  <c r="Z84" i="6"/>
  <c r="AA77" i="6"/>
  <c r="Z76" i="6"/>
  <c r="AA69" i="6"/>
  <c r="Z68" i="6"/>
  <c r="AA122" i="6"/>
  <c r="AA114" i="6"/>
  <c r="Z113" i="6"/>
  <c r="AA111" i="6"/>
  <c r="Z110" i="6"/>
  <c r="AA102" i="6"/>
  <c r="Z101" i="6"/>
  <c r="AA94" i="6"/>
  <c r="Z93" i="6"/>
  <c r="AA86" i="6"/>
  <c r="Z85" i="6"/>
  <c r="AA78" i="6"/>
  <c r="Z77" i="6"/>
  <c r="AA70" i="6"/>
  <c r="Z69" i="6"/>
  <c r="Z126" i="6"/>
  <c r="Z115" i="6"/>
  <c r="Z111" i="6"/>
  <c r="AA103" i="6"/>
  <c r="Z102" i="6"/>
  <c r="AA95" i="6"/>
  <c r="Z94" i="6"/>
  <c r="AA136" i="6"/>
  <c r="AA104" i="6"/>
  <c r="Z103" i="6"/>
  <c r="AA96" i="6"/>
  <c r="Z95" i="6"/>
  <c r="AA88" i="6"/>
  <c r="Z87" i="6"/>
  <c r="AA80" i="6"/>
  <c r="Z79" i="6"/>
  <c r="AA72" i="6"/>
  <c r="Z71" i="6"/>
  <c r="AA116" i="6"/>
  <c r="AA105" i="6"/>
  <c r="Z104" i="6"/>
  <c r="AA97" i="6"/>
  <c r="Z96" i="6"/>
  <c r="AA89" i="6"/>
  <c r="Z88" i="6"/>
  <c r="AA81" i="6"/>
  <c r="Z80" i="6"/>
  <c r="AA73" i="6"/>
  <c r="Z72" i="6"/>
  <c r="Z162" i="6"/>
  <c r="Z151" i="6"/>
  <c r="AA119" i="6"/>
  <c r="AA106" i="6"/>
  <c r="Z105" i="6"/>
  <c r="AA98" i="6"/>
  <c r="Z97" i="6"/>
  <c r="AA90" i="6"/>
  <c r="Z89" i="6"/>
  <c r="AA82" i="6"/>
  <c r="Z81" i="6"/>
  <c r="AA74" i="6"/>
  <c r="Z73" i="6"/>
  <c r="AA131" i="6"/>
  <c r="AA109" i="6"/>
  <c r="AA108" i="6"/>
  <c r="AA100" i="6"/>
  <c r="Z99" i="6"/>
  <c r="AA92" i="6"/>
  <c r="Z91" i="6"/>
  <c r="AA84" i="6"/>
  <c r="Z83" i="6"/>
  <c r="I65" i="6"/>
  <c r="J66" i="6"/>
  <c r="K70" i="6"/>
  <c r="AA71" i="6"/>
  <c r="J74" i="6"/>
  <c r="I74" i="6"/>
  <c r="I75" i="6"/>
  <c r="K81" i="6"/>
  <c r="K85" i="6"/>
  <c r="Z86" i="6"/>
  <c r="K89" i="6"/>
  <c r="I99" i="6"/>
  <c r="K107" i="6"/>
  <c r="K105" i="6"/>
  <c r="K109" i="6"/>
  <c r="Z67" i="6"/>
  <c r="Z75" i="6"/>
  <c r="K77" i="6"/>
  <c r="J79" i="6"/>
  <c r="Z82" i="6"/>
  <c r="K97" i="6"/>
  <c r="I107" i="6"/>
  <c r="K120" i="6"/>
  <c r="J108" i="6"/>
  <c r="I110" i="6"/>
  <c r="K113" i="6"/>
  <c r="K115" i="6"/>
  <c r="J115" i="6"/>
  <c r="I116" i="6"/>
  <c r="K121" i="6"/>
  <c r="J121" i="6"/>
  <c r="I121" i="6"/>
  <c r="K140" i="6"/>
  <c r="J140" i="6"/>
  <c r="I140" i="6"/>
  <c r="I94" i="6"/>
  <c r="J95" i="6"/>
  <c r="I102" i="6"/>
  <c r="J103" i="6"/>
  <c r="J114" i="6"/>
  <c r="I114" i="6"/>
  <c r="K138" i="6"/>
  <c r="K71" i="6"/>
  <c r="K79" i="6"/>
  <c r="K87" i="6"/>
  <c r="J94" i="6"/>
  <c r="K95" i="6"/>
  <c r="J102" i="6"/>
  <c r="K103" i="6"/>
  <c r="K111" i="6"/>
  <c r="I111" i="6"/>
  <c r="J119" i="6"/>
  <c r="K94" i="6"/>
  <c r="K102" i="6"/>
  <c r="I109" i="6"/>
  <c r="J110" i="6"/>
  <c r="I113" i="6"/>
  <c r="I115" i="6"/>
  <c r="J122" i="6"/>
  <c r="I122" i="6"/>
  <c r="K126" i="6"/>
  <c r="J126" i="6"/>
  <c r="K118" i="6"/>
  <c r="J118" i="6"/>
  <c r="J83" i="6"/>
  <c r="J91" i="6"/>
  <c r="J99" i="6"/>
  <c r="J107" i="6"/>
  <c r="I126" i="6"/>
  <c r="I108" i="6"/>
  <c r="K127" i="6"/>
  <c r="K116" i="6"/>
  <c r="J123" i="6"/>
  <c r="K124" i="6"/>
  <c r="J129" i="6"/>
  <c r="I134" i="6"/>
  <c r="K157" i="6"/>
  <c r="K123" i="6"/>
  <c r="I132" i="6"/>
  <c r="J134" i="6"/>
  <c r="K137" i="6"/>
  <c r="I155" i="6"/>
  <c r="K134" i="6"/>
  <c r="I135" i="6"/>
  <c r="K145" i="6"/>
  <c r="I119" i="6"/>
  <c r="I127" i="6"/>
  <c r="K130" i="6"/>
  <c r="I130" i="6"/>
  <c r="K132" i="6"/>
  <c r="J141" i="6"/>
  <c r="I117" i="6"/>
  <c r="I125" i="6"/>
  <c r="J135" i="6"/>
  <c r="I141" i="6"/>
  <c r="K146" i="6"/>
  <c r="K135" i="6"/>
  <c r="J136" i="6"/>
  <c r="I136" i="6"/>
  <c r="J144" i="6"/>
  <c r="I144" i="6"/>
  <c r="K144" i="6"/>
  <c r="J143" i="6"/>
  <c r="J151" i="6"/>
  <c r="K153" i="6"/>
  <c r="K155" i="6"/>
  <c r="J179" i="6"/>
  <c r="I179" i="6"/>
  <c r="I148" i="6"/>
  <c r="J149" i="6"/>
  <c r="I154" i="6"/>
  <c r="J157" i="6"/>
  <c r="J148" i="6"/>
  <c r="I152" i="6"/>
  <c r="K154" i="6"/>
  <c r="I160" i="6"/>
  <c r="K171" i="6"/>
  <c r="I138" i="6"/>
  <c r="I146" i="6"/>
  <c r="K148" i="6"/>
  <c r="J159" i="6"/>
  <c r="J161" i="6"/>
  <c r="I161" i="6"/>
  <c r="K162" i="6"/>
  <c r="J162" i="6"/>
  <c r="I162" i="6"/>
  <c r="K163" i="6"/>
  <c r="K170" i="6"/>
  <c r="J170" i="6"/>
  <c r="I170" i="6"/>
  <c r="I171" i="6"/>
  <c r="K158" i="6"/>
  <c r="J163" i="6"/>
  <c r="I163" i="6"/>
  <c r="J137" i="6"/>
  <c r="J145" i="6"/>
  <c r="J155" i="6"/>
  <c r="J160" i="6"/>
  <c r="J153" i="6"/>
  <c r="K160" i="6"/>
  <c r="K180" i="6"/>
  <c r="J180" i="6"/>
  <c r="I180" i="6"/>
  <c r="J182" i="6"/>
  <c r="I182" i="6"/>
  <c r="K205" i="6"/>
  <c r="J205" i="6"/>
  <c r="I205" i="6"/>
  <c r="J166" i="6"/>
  <c r="J174" i="6"/>
  <c r="J165" i="6"/>
  <c r="K166" i="6"/>
  <c r="J173" i="6"/>
  <c r="K174" i="6"/>
  <c r="I181" i="6"/>
  <c r="K182" i="6"/>
  <c r="J184" i="6"/>
  <c r="I184" i="6"/>
  <c r="K191" i="6"/>
  <c r="J191" i="6"/>
  <c r="I191" i="6"/>
  <c r="J192" i="6"/>
  <c r="I192" i="6"/>
  <c r="J198" i="6"/>
  <c r="J171" i="6"/>
  <c r="J181" i="6"/>
  <c r="I169" i="6"/>
  <c r="I177" i="6"/>
  <c r="K181" i="6"/>
  <c r="K183" i="6"/>
  <c r="J183" i="6"/>
  <c r="I183" i="6"/>
  <c r="K206" i="6"/>
  <c r="J206" i="6"/>
  <c r="I206" i="6"/>
  <c r="J241" i="6"/>
  <c r="I241" i="6"/>
  <c r="K241" i="6"/>
  <c r="J186" i="6"/>
  <c r="J194" i="6"/>
  <c r="K195" i="6"/>
  <c r="I201" i="6"/>
  <c r="J204" i="6"/>
  <c r="I204" i="6"/>
  <c r="K214" i="6"/>
  <c r="K186" i="6"/>
  <c r="K194" i="6"/>
  <c r="J201" i="6"/>
  <c r="K213" i="6"/>
  <c r="J213" i="6"/>
  <c r="I213" i="6"/>
  <c r="J214" i="6"/>
  <c r="I214" i="6"/>
  <c r="I197" i="6"/>
  <c r="I203" i="6"/>
  <c r="K204" i="6"/>
  <c r="I190" i="6"/>
  <c r="K197" i="6"/>
  <c r="K200" i="6"/>
  <c r="J200" i="6"/>
  <c r="K198" i="6"/>
  <c r="J203" i="6"/>
  <c r="K211" i="6"/>
  <c r="J225" i="6"/>
  <c r="I225" i="6"/>
  <c r="K225" i="6"/>
  <c r="K228" i="6"/>
  <c r="I216" i="6"/>
  <c r="K218" i="6"/>
  <c r="J218" i="6"/>
  <c r="I218" i="6"/>
  <c r="J208" i="6"/>
  <c r="J216" i="6"/>
  <c r="K219" i="6"/>
  <c r="K226" i="6"/>
  <c r="I198" i="6"/>
  <c r="K208" i="6"/>
  <c r="K216" i="6"/>
  <c r="I217" i="6"/>
  <c r="K220" i="6"/>
  <c r="J233" i="6"/>
  <c r="I233" i="6"/>
  <c r="K233" i="6"/>
  <c r="K234" i="6"/>
  <c r="I212" i="6"/>
  <c r="I224" i="6"/>
  <c r="J224" i="6"/>
  <c r="I223" i="6"/>
  <c r="I231" i="6"/>
  <c r="J232" i="6"/>
  <c r="J240" i="6"/>
  <c r="K238" i="6"/>
  <c r="I227" i="6"/>
  <c r="I235" i="6"/>
  <c r="J219" i="6"/>
  <c r="I226" i="6"/>
  <c r="I234" i="6"/>
  <c r="J226" i="6"/>
  <c r="J234" i="6"/>
  <c r="S193" i="6" l="1"/>
  <c r="S239" i="6"/>
  <c r="S127" i="6"/>
  <c r="S108" i="6"/>
  <c r="R165" i="6"/>
  <c r="S146" i="6"/>
  <c r="S101" i="6"/>
  <c r="S161" i="6"/>
  <c r="R97" i="6"/>
  <c r="R212" i="6"/>
  <c r="R153" i="6"/>
  <c r="R210" i="6"/>
  <c r="S194" i="6"/>
  <c r="R178" i="6"/>
  <c r="S82" i="6"/>
  <c r="S183" i="6"/>
  <c r="S167" i="6"/>
  <c r="R103" i="6"/>
  <c r="R71" i="6"/>
  <c r="S199" i="6"/>
  <c r="R206" i="6"/>
  <c r="R78" i="6"/>
  <c r="S185" i="6"/>
  <c r="R89" i="6"/>
  <c r="S151" i="6"/>
  <c r="R87" i="6"/>
  <c r="S115" i="6"/>
  <c r="R126" i="6"/>
  <c r="R83" i="6"/>
  <c r="R157" i="6"/>
  <c r="R100" i="6"/>
  <c r="R137" i="6"/>
  <c r="S105" i="6"/>
  <c r="T78" i="6"/>
  <c r="R156" i="6"/>
  <c r="R136" i="6"/>
  <c r="S124" i="6"/>
  <c r="S225" i="6"/>
  <c r="S153" i="6"/>
  <c r="S121" i="6"/>
  <c r="S64" i="6"/>
  <c r="R95" i="6"/>
  <c r="R113" i="6"/>
  <c r="R204" i="6"/>
  <c r="S172" i="6"/>
  <c r="S209" i="6"/>
  <c r="S113" i="6"/>
  <c r="R170" i="6"/>
  <c r="S106" i="6"/>
  <c r="R191" i="6"/>
  <c r="R143" i="6"/>
  <c r="R93" i="6"/>
  <c r="S227" i="6"/>
  <c r="S214" i="6"/>
  <c r="S150" i="6"/>
  <c r="R134" i="6"/>
  <c r="S86" i="6"/>
  <c r="R203" i="6"/>
  <c r="R187" i="6"/>
  <c r="S139" i="6"/>
  <c r="S123" i="6"/>
  <c r="S221" i="6"/>
  <c r="S157" i="6"/>
  <c r="S116" i="6"/>
  <c r="S217" i="6"/>
  <c r="R201" i="6"/>
  <c r="S169" i="6"/>
  <c r="S73" i="6"/>
  <c r="S137" i="6"/>
  <c r="R217" i="6"/>
  <c r="S196" i="6"/>
  <c r="R185" i="6"/>
  <c r="R164" i="6"/>
  <c r="S213" i="6"/>
  <c r="S149" i="6"/>
  <c r="R85" i="6"/>
  <c r="R65" i="6"/>
  <c r="R130" i="6"/>
  <c r="S164" i="6"/>
  <c r="R190" i="6"/>
  <c r="S126" i="6"/>
  <c r="R179" i="6"/>
  <c r="S83" i="6"/>
  <c r="R115" i="6"/>
  <c r="S154" i="6"/>
  <c r="R90" i="6"/>
  <c r="R175" i="6"/>
  <c r="R111" i="6"/>
  <c r="R79" i="6"/>
  <c r="S152" i="6"/>
  <c r="S173" i="6"/>
  <c r="R109" i="6"/>
  <c r="S94" i="6"/>
  <c r="R84" i="6"/>
  <c r="S135" i="6"/>
  <c r="T100" i="6"/>
  <c r="S177" i="6"/>
  <c r="S145" i="6"/>
  <c r="S129" i="6"/>
  <c r="R81" i="6"/>
  <c r="S65" i="6"/>
  <c r="R122" i="6"/>
  <c r="R74" i="6"/>
  <c r="S100" i="6"/>
  <c r="R94" i="6"/>
  <c r="R73" i="6"/>
  <c r="S84" i="6"/>
  <c r="S212" i="6"/>
  <c r="S201" i="6"/>
  <c r="S211" i="6"/>
  <c r="R68" i="6"/>
  <c r="R169" i="6"/>
  <c r="T241" i="6"/>
  <c r="S68" i="6"/>
  <c r="R207" i="6"/>
  <c r="R202" i="6"/>
  <c r="R104" i="6"/>
  <c r="R189" i="6"/>
  <c r="R125" i="6"/>
  <c r="R102" i="6"/>
  <c r="R155" i="6"/>
  <c r="R150" i="6"/>
  <c r="S91" i="6"/>
  <c r="R214" i="6"/>
  <c r="T134" i="6"/>
  <c r="T155" i="6"/>
  <c r="R70" i="6"/>
  <c r="S198" i="6"/>
  <c r="R86" i="6"/>
  <c r="S70" i="6"/>
  <c r="T86" i="6"/>
  <c r="R139" i="6"/>
  <c r="S187" i="6"/>
  <c r="S231" i="6"/>
  <c r="S216" i="6"/>
  <c r="S182" i="6"/>
  <c r="S118" i="6"/>
  <c r="R75" i="6"/>
  <c r="R171" i="6"/>
  <c r="S107" i="6"/>
  <c r="S184" i="6"/>
  <c r="S141" i="6"/>
  <c r="R77" i="6"/>
  <c r="S219" i="6"/>
  <c r="S155" i="6"/>
  <c r="R91" i="6"/>
  <c r="S189" i="6"/>
  <c r="S125" i="6"/>
  <c r="R216" i="6"/>
  <c r="S142" i="6"/>
  <c r="S195" i="6"/>
  <c r="S111" i="6"/>
  <c r="R182" i="6"/>
  <c r="R219" i="6"/>
  <c r="T125" i="6"/>
  <c r="R123" i="6"/>
  <c r="T214" i="6"/>
  <c r="S205" i="6"/>
  <c r="S109" i="6"/>
  <c r="S203" i="6"/>
  <c r="R211" i="6"/>
  <c r="R225" i="6"/>
  <c r="S207" i="6"/>
  <c r="S74" i="6"/>
  <c r="R184" i="6"/>
  <c r="S120" i="6"/>
  <c r="T90" i="6"/>
  <c r="S171" i="6"/>
  <c r="R198" i="6"/>
  <c r="T77" i="6"/>
  <c r="T166" i="6"/>
  <c r="S122" i="6"/>
  <c r="S134" i="6"/>
  <c r="S215" i="6"/>
  <c r="R106" i="6"/>
  <c r="R166" i="6"/>
  <c r="T150" i="6"/>
  <c r="S163" i="6"/>
  <c r="R120" i="6"/>
  <c r="T120" i="6"/>
  <c r="S72" i="6"/>
  <c r="T102" i="6"/>
  <c r="T91" i="6"/>
  <c r="S206" i="6"/>
  <c r="R142" i="6"/>
  <c r="R195" i="6"/>
  <c r="S131" i="6"/>
  <c r="T122" i="6"/>
  <c r="T184" i="6"/>
  <c r="R152" i="6"/>
  <c r="R163" i="6"/>
  <c r="R173" i="6"/>
  <c r="S159" i="6"/>
  <c r="T72" i="6"/>
  <c r="S175" i="6"/>
  <c r="S168" i="6"/>
  <c r="R138" i="6"/>
  <c r="T136" i="6"/>
  <c r="S93" i="6"/>
  <c r="T75" i="6"/>
  <c r="T116" i="6"/>
  <c r="T141" i="6"/>
  <c r="R223" i="6"/>
  <c r="S170" i="6"/>
  <c r="R221" i="6"/>
  <c r="R118" i="6"/>
  <c r="R141" i="6"/>
  <c r="R180" i="6"/>
  <c r="S148" i="6"/>
  <c r="S233" i="6"/>
  <c r="S75" i="6"/>
  <c r="R154" i="6"/>
  <c r="S138" i="6"/>
  <c r="T107" i="6"/>
  <c r="S191" i="6"/>
  <c r="R186" i="6"/>
  <c r="R127" i="6"/>
  <c r="R121" i="6"/>
  <c r="R116" i="6"/>
  <c r="S89" i="6"/>
  <c r="T186" i="6"/>
  <c r="T212" i="6"/>
  <c r="S132" i="6"/>
  <c r="S79" i="6"/>
  <c r="R105" i="6"/>
  <c r="S223" i="6"/>
  <c r="S95" i="6"/>
  <c r="R229" i="6"/>
  <c r="T104" i="6"/>
  <c r="S104" i="6"/>
  <c r="R88" i="6"/>
  <c r="T74" i="6"/>
  <c r="R205" i="6"/>
  <c r="R231" i="6"/>
  <c r="R168" i="6"/>
  <c r="R196" i="6"/>
  <c r="S90" i="6"/>
  <c r="R176" i="6"/>
  <c r="S112" i="6"/>
  <c r="S96" i="6"/>
  <c r="R197" i="6"/>
  <c r="S181" i="6"/>
  <c r="R133" i="6"/>
  <c r="R117" i="6"/>
  <c r="R69" i="6"/>
  <c r="T106" i="6"/>
  <c r="S136" i="6"/>
  <c r="R107" i="6"/>
  <c r="S218" i="6"/>
  <c r="S202" i="6"/>
  <c r="R132" i="6"/>
  <c r="T218" i="6"/>
  <c r="T180" i="6"/>
  <c r="S88" i="6"/>
  <c r="T171" i="6"/>
  <c r="T84" i="6"/>
  <c r="S200" i="6"/>
  <c r="S228" i="6"/>
  <c r="R174" i="6"/>
  <c r="R158" i="6"/>
  <c r="S78" i="6"/>
  <c r="S147" i="6"/>
  <c r="S99" i="6"/>
  <c r="S67" i="6"/>
  <c r="S235" i="6"/>
  <c r="S143" i="6"/>
  <c r="T152" i="6"/>
  <c r="R148" i="6"/>
  <c r="T154" i="6"/>
  <c r="R200" i="6"/>
  <c r="S77" i="6"/>
  <c r="T170" i="6"/>
  <c r="S224" i="6"/>
  <c r="S128" i="6"/>
  <c r="S190" i="6"/>
  <c r="R227" i="6"/>
  <c r="R131" i="6"/>
  <c r="R147" i="6"/>
  <c r="S69" i="6"/>
  <c r="S174" i="6"/>
  <c r="R110" i="6"/>
  <c r="T174" i="6"/>
  <c r="R67" i="6"/>
  <c r="R222" i="6"/>
  <c r="R99" i="6"/>
  <c r="S110" i="6"/>
  <c r="S179" i="6"/>
  <c r="T206" i="6"/>
  <c r="R181" i="6"/>
  <c r="S85" i="6"/>
  <c r="T158" i="6"/>
  <c r="R151" i="6"/>
  <c r="R146" i="6"/>
  <c r="T208" i="6"/>
  <c r="S197" i="6"/>
  <c r="S165" i="6"/>
  <c r="T112" i="6"/>
  <c r="S230" i="6"/>
  <c r="S117" i="6"/>
  <c r="T64" i="6"/>
  <c r="S222" i="6"/>
  <c r="T172" i="6"/>
  <c r="S80" i="6"/>
  <c r="T176" i="6"/>
  <c r="S176" i="6"/>
  <c r="R96" i="6"/>
  <c r="R76" i="6"/>
  <c r="S192" i="6"/>
  <c r="R144" i="6"/>
  <c r="S188" i="6"/>
  <c r="R101" i="6"/>
  <c r="R80" i="6"/>
  <c r="R192" i="6"/>
  <c r="R193" i="6"/>
  <c r="T96" i="6"/>
  <c r="T226" i="6"/>
  <c r="S66" i="6"/>
  <c r="S87" i="6"/>
  <c r="R112" i="6"/>
  <c r="R128" i="6"/>
  <c r="R92" i="6"/>
  <c r="R64" i="6"/>
  <c r="S133" i="6"/>
  <c r="R213" i="6"/>
  <c r="S210" i="6"/>
  <c r="S98" i="6"/>
  <c r="R208" i="6"/>
  <c r="R183" i="6"/>
  <c r="R215" i="6"/>
  <c r="R161" i="6"/>
  <c r="R160" i="6"/>
  <c r="S71" i="6"/>
  <c r="S158" i="6"/>
  <c r="R224" i="6"/>
  <c r="R140" i="6"/>
  <c r="T144" i="6"/>
  <c r="S114" i="6"/>
  <c r="T82" i="6"/>
  <c r="R162" i="6"/>
  <c r="S160" i="6"/>
  <c r="T130" i="6"/>
  <c r="R149" i="6"/>
  <c r="S103" i="6"/>
  <c r="R172" i="6"/>
  <c r="S97" i="6"/>
  <c r="S92" i="6"/>
  <c r="T66" i="6"/>
  <c r="R98" i="6"/>
  <c r="R145" i="6"/>
  <c r="R209" i="6"/>
  <c r="S162" i="6"/>
  <c r="R167" i="6"/>
  <c r="T210" i="6"/>
  <c r="R119" i="6"/>
  <c r="T146" i="6"/>
  <c r="R108" i="6"/>
  <c r="S81" i="6"/>
  <c r="T108" i="6"/>
  <c r="T204" i="6"/>
  <c r="T178" i="6"/>
  <c r="R114" i="6"/>
  <c r="R82" i="6"/>
  <c r="R177" i="6"/>
  <c r="R135" i="6"/>
  <c r="R199" i="6"/>
  <c r="S156" i="6"/>
  <c r="S76" i="6"/>
  <c r="S229" i="6"/>
  <c r="R188" i="6"/>
  <c r="S130" i="6"/>
  <c r="R220" i="6"/>
  <c r="R194" i="6"/>
  <c r="T156" i="6"/>
  <c r="R129" i="6"/>
  <c r="R124" i="6"/>
  <c r="T124" i="6"/>
  <c r="S204" i="6"/>
  <c r="R226" i="6"/>
  <c r="S178" i="6"/>
  <c r="S220" i="6"/>
  <c r="T194" i="6"/>
  <c r="S140" i="6"/>
  <c r="T228" i="6"/>
  <c r="S234" i="6"/>
  <c r="R230" i="6"/>
  <c r="T230" i="6"/>
  <c r="R234" i="6"/>
  <c r="R228" i="6"/>
  <c r="R232" i="6"/>
  <c r="R233" i="6"/>
  <c r="R241" i="6"/>
  <c r="R236" i="6"/>
  <c r="S232" i="6"/>
  <c r="S237" i="6"/>
  <c r="R237" i="6"/>
  <c r="S240" i="6"/>
  <c r="R235" i="6"/>
  <c r="R239" i="6"/>
  <c r="R238" i="6"/>
  <c r="S238" i="6"/>
  <c r="T238" i="6"/>
  <c r="R240" i="6"/>
  <c r="S236" i="6"/>
  <c r="S241" i="6"/>
  <c r="T63" i="6"/>
  <c r="S63" i="6"/>
  <c r="C28" i="6"/>
  <c r="Q109" i="6" s="1"/>
  <c r="C30" i="6"/>
  <c r="AC69" i="6"/>
  <c r="AD140" i="6"/>
  <c r="AE178" i="6"/>
  <c r="AE131" i="6"/>
  <c r="AE193" i="6"/>
  <c r="AE117" i="6"/>
  <c r="AE183" i="6"/>
  <c r="AE101" i="6"/>
  <c r="AE137" i="6"/>
  <c r="AE229" i="6"/>
  <c r="AD99" i="6"/>
  <c r="AE143" i="6"/>
  <c r="AE64" i="6"/>
  <c r="AD106" i="6"/>
  <c r="AD173" i="6"/>
  <c r="AD97" i="6"/>
  <c r="AE173" i="6"/>
  <c r="AD80" i="6"/>
  <c r="AD170" i="6"/>
  <c r="AE219" i="6"/>
  <c r="AE226" i="6"/>
  <c r="AE233" i="6"/>
  <c r="AE140" i="6"/>
  <c r="AE197" i="6"/>
  <c r="AE200" i="6"/>
  <c r="AD215" i="6"/>
  <c r="AE211" i="6"/>
  <c r="AB154" i="6"/>
  <c r="AC198" i="6"/>
  <c r="AB202" i="6"/>
  <c r="AB99" i="6"/>
  <c r="AE75" i="6"/>
  <c r="AE96" i="6"/>
  <c r="AE112" i="6"/>
  <c r="AE139" i="6"/>
  <c r="AD176" i="6"/>
  <c r="AD219" i="6"/>
  <c r="AE240" i="6"/>
  <c r="AD93" i="6"/>
  <c r="AD128" i="6"/>
  <c r="AD137" i="6"/>
  <c r="AE176" i="6"/>
  <c r="AE214" i="6"/>
  <c r="AE69" i="6"/>
  <c r="AD144" i="6"/>
  <c r="AE136" i="6"/>
  <c r="AD193" i="6"/>
  <c r="AE232" i="6"/>
  <c r="AE63" i="6"/>
  <c r="AD63" i="6"/>
  <c r="AB65" i="6"/>
  <c r="AB63" i="6"/>
  <c r="AC63" i="6"/>
  <c r="AB67" i="6"/>
  <c r="AD94" i="6"/>
  <c r="AD125" i="6"/>
  <c r="AD114" i="6"/>
  <c r="AE132" i="6"/>
  <c r="AE138" i="6"/>
  <c r="AD163" i="6"/>
  <c r="AD179" i="6"/>
  <c r="AE201" i="6"/>
  <c r="AE220" i="6"/>
  <c r="AD226" i="6"/>
  <c r="AD111" i="6"/>
  <c r="AE70" i="6"/>
  <c r="AD95" i="6"/>
  <c r="AE86" i="6"/>
  <c r="AE110" i="6"/>
  <c r="AD100" i="6"/>
  <c r="AE92" i="6"/>
  <c r="AE99" i="6"/>
  <c r="AE90" i="6"/>
  <c r="AE73" i="6"/>
  <c r="AE105" i="6"/>
  <c r="AE122" i="6"/>
  <c r="AD133" i="6"/>
  <c r="AE133" i="6"/>
  <c r="AE129" i="6"/>
  <c r="AD116" i="6"/>
  <c r="AE124" i="6"/>
  <c r="AD139" i="6"/>
  <c r="AD138" i="6"/>
  <c r="AE130" i="6"/>
  <c r="AD135" i="6"/>
  <c r="AD142" i="6"/>
  <c r="AE166" i="6"/>
  <c r="AD172" i="6"/>
  <c r="AE163" i="6"/>
  <c r="AE170" i="6"/>
  <c r="AE169" i="6"/>
  <c r="AD175" i="6"/>
  <c r="AE186" i="6"/>
  <c r="AD192" i="6"/>
  <c r="AD182" i="6"/>
  <c r="AE190" i="6"/>
  <c r="AD196" i="6"/>
  <c r="AE208" i="6"/>
  <c r="AE215" i="6"/>
  <c r="AD213" i="6"/>
  <c r="AE196" i="6"/>
  <c r="AD210" i="6"/>
  <c r="AD228" i="6"/>
  <c r="AD218" i="6"/>
  <c r="AD225" i="6"/>
  <c r="AD232" i="6"/>
  <c r="AD239" i="6"/>
  <c r="AD103" i="6"/>
  <c r="AE98" i="6"/>
  <c r="AD119" i="6"/>
  <c r="AD147" i="6"/>
  <c r="AE174" i="6"/>
  <c r="AE179" i="6"/>
  <c r="AD208" i="6"/>
  <c r="AE204" i="6"/>
  <c r="AD233" i="6"/>
  <c r="AD86" i="6"/>
  <c r="AE87" i="6"/>
  <c r="AE79" i="6"/>
  <c r="AE66" i="6"/>
  <c r="AE95" i="6"/>
  <c r="AD82" i="6"/>
  <c r="AE104" i="6"/>
  <c r="AD101" i="6"/>
  <c r="AE77" i="6"/>
  <c r="AD75" i="6"/>
  <c r="AD117" i="6"/>
  <c r="AD73" i="6"/>
  <c r="AD105" i="6"/>
  <c r="AD88" i="6"/>
  <c r="AE115" i="6"/>
  <c r="AD136" i="6"/>
  <c r="AE120" i="6"/>
  <c r="AE111" i="6"/>
  <c r="AD148" i="6"/>
  <c r="AE125" i="6"/>
  <c r="AD141" i="6"/>
  <c r="AE148" i="6"/>
  <c r="AE147" i="6"/>
  <c r="AD145" i="6"/>
  <c r="AE144" i="6"/>
  <c r="AE154" i="6"/>
  <c r="AE180" i="6"/>
  <c r="AE164" i="6"/>
  <c r="AE177" i="6"/>
  <c r="AD152" i="6"/>
  <c r="AD187" i="6"/>
  <c r="AE187" i="6"/>
  <c r="AD198" i="6"/>
  <c r="AE202" i="6"/>
  <c r="AE191" i="6"/>
  <c r="AD209" i="6"/>
  <c r="AE209" i="6"/>
  <c r="AE221" i="6"/>
  <c r="AE238" i="6"/>
  <c r="AD229" i="6"/>
  <c r="AD211" i="6"/>
  <c r="AE223" i="6"/>
  <c r="AE237" i="6"/>
  <c r="AE227" i="6"/>
  <c r="AE234" i="6"/>
  <c r="AE241" i="6"/>
  <c r="C54" i="6" s="1"/>
  <c r="AE83" i="6"/>
  <c r="AD76" i="6"/>
  <c r="AE81" i="6"/>
  <c r="AD110" i="6"/>
  <c r="AD146" i="6"/>
  <c r="AD143" i="6"/>
  <c r="AE171" i="6"/>
  <c r="AE194" i="6"/>
  <c r="AD190" i="6"/>
  <c r="AD220" i="6"/>
  <c r="AD236" i="6"/>
  <c r="AD71" i="6"/>
  <c r="AD107" i="6"/>
  <c r="AE65" i="6"/>
  <c r="AD78" i="6"/>
  <c r="AD66" i="6"/>
  <c r="AD79" i="6"/>
  <c r="AE118" i="6"/>
  <c r="AE102" i="6"/>
  <c r="AD84" i="6"/>
  <c r="AE76" i="6"/>
  <c r="AE123" i="6"/>
  <c r="AE74" i="6"/>
  <c r="AE106" i="6"/>
  <c r="AE89" i="6"/>
  <c r="AD122" i="6"/>
  <c r="AE113" i="6"/>
  <c r="AD127" i="6"/>
  <c r="AD118" i="6"/>
  <c r="AE159" i="6"/>
  <c r="AE149" i="6"/>
  <c r="AE142" i="6"/>
  <c r="AE155" i="6"/>
  <c r="AD153" i="6"/>
  <c r="AE146" i="6"/>
  <c r="AD154" i="6"/>
  <c r="AE158" i="6"/>
  <c r="AE188" i="6"/>
  <c r="AD171" i="6"/>
  <c r="AD178" i="6"/>
  <c r="AE153" i="6"/>
  <c r="AD159" i="6"/>
  <c r="AD194" i="6"/>
  <c r="AD201" i="6"/>
  <c r="AD183" i="6"/>
  <c r="AD199" i="6"/>
  <c r="AD180" i="6"/>
  <c r="AD216" i="6"/>
  <c r="AE199" i="6"/>
  <c r="AD197" i="6"/>
  <c r="AD204" i="6"/>
  <c r="AE212" i="6"/>
  <c r="AD230" i="6"/>
  <c r="AD227" i="6"/>
  <c r="AD234" i="6"/>
  <c r="AD241" i="6"/>
  <c r="B54" i="6" s="1"/>
  <c r="AD223" i="6"/>
  <c r="AD74" i="6"/>
  <c r="AE94" i="6"/>
  <c r="AD124" i="6"/>
  <c r="AD200" i="6"/>
  <c r="AD69" i="6"/>
  <c r="AE71" i="6"/>
  <c r="AD65" i="6"/>
  <c r="AD67" i="6"/>
  <c r="AE80" i="6"/>
  <c r="AD77" i="6"/>
  <c r="AE107" i="6"/>
  <c r="AE85" i="6"/>
  <c r="AD83" i="6"/>
  <c r="AD90" i="6"/>
  <c r="AD81" i="6"/>
  <c r="AD112" i="6"/>
  <c r="AD96" i="6"/>
  <c r="AD113" i="6"/>
  <c r="AD120" i="6"/>
  <c r="AD130" i="6"/>
  <c r="AE119" i="6"/>
  <c r="AE145" i="6"/>
  <c r="AD115" i="6"/>
  <c r="AD149" i="6"/>
  <c r="AD156" i="6"/>
  <c r="AE156" i="6"/>
  <c r="AD151" i="6"/>
  <c r="AD158" i="6"/>
  <c r="AD166" i="6"/>
  <c r="AD195" i="6"/>
  <c r="AE172" i="6"/>
  <c r="AD161" i="6"/>
  <c r="AD160" i="6"/>
  <c r="AE160" i="6"/>
  <c r="AE195" i="6"/>
  <c r="AE222" i="6"/>
  <c r="AE184" i="6"/>
  <c r="AD181" i="6"/>
  <c r="AE181" i="6"/>
  <c r="AD221" i="6"/>
  <c r="AD206" i="6"/>
  <c r="AE198" i="6"/>
  <c r="AF198" i="6" s="1"/>
  <c r="AE205" i="6"/>
  <c r="AD237" i="6"/>
  <c r="AE231" i="6"/>
  <c r="AE228" i="6"/>
  <c r="AE235" i="6"/>
  <c r="AE217" i="6"/>
  <c r="AE224" i="6"/>
  <c r="AE100" i="6"/>
  <c r="AD64" i="6"/>
  <c r="AE103" i="6"/>
  <c r="AD87" i="6"/>
  <c r="AE78" i="6"/>
  <c r="AE108" i="6"/>
  <c r="AD92" i="6"/>
  <c r="AE84" i="6"/>
  <c r="AE91" i="6"/>
  <c r="AE82" i="6"/>
  <c r="AE126" i="6"/>
  <c r="AE97" i="6"/>
  <c r="AE114" i="6"/>
  <c r="AE121" i="6"/>
  <c r="AD131" i="6"/>
  <c r="AD126" i="6"/>
  <c r="AD108" i="6"/>
  <c r="AE116" i="6"/>
  <c r="AE150" i="6"/>
  <c r="AE167" i="6"/>
  <c r="AD157" i="6"/>
  <c r="AE157" i="6"/>
  <c r="AD134" i="6"/>
  <c r="AD174" i="6"/>
  <c r="AD164" i="6"/>
  <c r="AD177" i="6"/>
  <c r="AE162" i="6"/>
  <c r="AE161" i="6"/>
  <c r="AD167" i="6"/>
  <c r="AE210" i="6"/>
  <c r="AD184" i="6"/>
  <c r="AD191" i="6"/>
  <c r="AE182" i="6"/>
  <c r="AD188" i="6"/>
  <c r="AE230" i="6"/>
  <c r="AE207" i="6"/>
  <c r="AD205" i="6"/>
  <c r="AD212" i="6"/>
  <c r="AD202" i="6"/>
  <c r="AD238" i="6"/>
  <c r="AD235" i="6"/>
  <c r="AD217" i="6"/>
  <c r="AD224" i="6"/>
  <c r="AD231" i="6"/>
  <c r="AE72" i="6"/>
  <c r="AE67" i="6"/>
  <c r="AE68" i="6"/>
  <c r="AE141" i="6"/>
  <c r="AE134" i="6"/>
  <c r="AD155" i="6"/>
  <c r="AD150" i="6"/>
  <c r="AD186" i="6"/>
  <c r="AE216" i="6"/>
  <c r="AD222" i="6"/>
  <c r="AD240" i="6"/>
  <c r="AD68" i="6"/>
  <c r="AD102" i="6"/>
  <c r="AD70" i="6"/>
  <c r="AE88" i="6"/>
  <c r="AD85" i="6"/>
  <c r="AD109" i="6"/>
  <c r="AE93" i="6"/>
  <c r="AD91" i="6"/>
  <c r="AD98" i="6"/>
  <c r="AD89" i="6"/>
  <c r="AD72" i="6"/>
  <c r="AD104" i="6"/>
  <c r="AD121" i="6"/>
  <c r="AE128" i="6"/>
  <c r="AD132" i="6"/>
  <c r="AE127" i="6"/>
  <c r="AE109" i="6"/>
  <c r="AD123" i="6"/>
  <c r="AE152" i="6"/>
  <c r="AE175" i="6"/>
  <c r="AD129" i="6"/>
  <c r="AE151" i="6"/>
  <c r="AE135" i="6"/>
  <c r="AD165" i="6"/>
  <c r="AE165" i="6"/>
  <c r="AD162" i="6"/>
  <c r="AD169" i="6"/>
  <c r="AD168" i="6"/>
  <c r="AE168" i="6"/>
  <c r="AD185" i="6"/>
  <c r="AE185" i="6"/>
  <c r="AE192" i="6"/>
  <c r="AD189" i="6"/>
  <c r="AE189" i="6"/>
  <c r="AD207" i="6"/>
  <c r="AD214" i="6"/>
  <c r="AE206" i="6"/>
  <c r="AE213" i="6"/>
  <c r="AE203" i="6"/>
  <c r="AE239" i="6"/>
  <c r="AE236" i="6"/>
  <c r="AE218" i="6"/>
  <c r="AE225" i="6"/>
  <c r="AC111" i="6"/>
  <c r="AC113" i="6"/>
  <c r="AB162" i="6"/>
  <c r="AC158" i="6"/>
  <c r="AC205" i="6"/>
  <c r="AC91" i="6"/>
  <c r="AB138" i="6"/>
  <c r="AC150" i="6"/>
  <c r="AB190" i="6"/>
  <c r="AB200" i="6"/>
  <c r="AC67" i="6"/>
  <c r="AB81" i="6"/>
  <c r="AC109" i="6"/>
  <c r="AC152" i="6"/>
  <c r="AB189" i="6"/>
  <c r="AC229" i="6"/>
  <c r="AB84" i="6"/>
  <c r="AB112" i="6"/>
  <c r="AC115" i="6"/>
  <c r="AB198" i="6"/>
  <c r="AB196" i="6"/>
  <c r="AC226" i="6"/>
  <c r="AC112" i="6"/>
  <c r="AC122" i="6"/>
  <c r="AC162" i="6"/>
  <c r="AF162" i="6" s="1"/>
  <c r="AC196" i="6"/>
  <c r="AB240" i="6"/>
  <c r="AC96" i="6"/>
  <c r="AC155" i="6"/>
  <c r="AC194" i="6"/>
  <c r="AC207" i="6"/>
  <c r="AB222" i="6"/>
  <c r="AB85" i="6"/>
  <c r="AC79" i="6"/>
  <c r="AB164" i="6"/>
  <c r="AC151" i="6"/>
  <c r="AB213" i="6"/>
  <c r="AB229" i="6"/>
  <c r="AC73" i="6"/>
  <c r="AC65" i="6"/>
  <c r="AC101" i="6"/>
  <c r="AB98" i="6"/>
  <c r="AB103" i="6"/>
  <c r="AB122" i="6"/>
  <c r="AB207" i="6"/>
  <c r="AC191" i="6"/>
  <c r="AC214" i="6"/>
  <c r="AB233" i="6"/>
  <c r="AB74" i="6"/>
  <c r="AB110" i="6"/>
  <c r="AC92" i="6"/>
  <c r="AB90" i="6"/>
  <c r="AC74" i="6"/>
  <c r="AC106" i="6"/>
  <c r="AC105" i="6"/>
  <c r="AB95" i="6"/>
  <c r="AB78" i="6"/>
  <c r="AB111" i="6"/>
  <c r="AB132" i="6"/>
  <c r="AC132" i="6"/>
  <c r="AF132" i="6" s="1"/>
  <c r="AB108" i="6"/>
  <c r="AB114" i="6"/>
  <c r="AB121" i="6"/>
  <c r="AC148" i="6"/>
  <c r="AB160" i="6"/>
  <c r="AC161" i="6"/>
  <c r="AF161" i="6" s="1"/>
  <c r="AC144" i="6"/>
  <c r="AB149" i="6"/>
  <c r="AC149" i="6"/>
  <c r="AC186" i="6"/>
  <c r="AB161" i="6"/>
  <c r="AB176" i="6"/>
  <c r="AB184" i="6"/>
  <c r="AB157" i="6"/>
  <c r="AC193" i="6"/>
  <c r="AC183" i="6"/>
  <c r="AC182" i="6"/>
  <c r="AC189" i="6"/>
  <c r="AB195" i="6"/>
  <c r="AB206" i="6"/>
  <c r="AC206" i="6"/>
  <c r="AB204" i="6"/>
  <c r="AC236" i="6"/>
  <c r="AC210" i="6"/>
  <c r="AF210" i="6" s="1"/>
  <c r="AB228" i="6"/>
  <c r="AB225" i="6"/>
  <c r="AC233" i="6"/>
  <c r="AC240" i="6"/>
  <c r="AF240" i="6" s="1"/>
  <c r="AC222" i="6"/>
  <c r="AF222" i="6" s="1"/>
  <c r="AC116" i="6"/>
  <c r="AC147" i="6"/>
  <c r="AB156" i="6"/>
  <c r="AB152" i="6"/>
  <c r="AB158" i="6"/>
  <c r="AC197" i="6"/>
  <c r="AC201" i="6"/>
  <c r="AC230" i="6"/>
  <c r="AF230" i="6" s="1"/>
  <c r="AB93" i="6"/>
  <c r="AB75" i="6"/>
  <c r="AC121" i="6"/>
  <c r="AF121" i="6" s="1"/>
  <c r="AC99" i="6"/>
  <c r="AB89" i="6"/>
  <c r="AB134" i="6"/>
  <c r="AC72" i="6"/>
  <c r="AC104" i="6"/>
  <c r="AC87" i="6"/>
  <c r="AB119" i="6"/>
  <c r="AB126" i="6"/>
  <c r="AC118" i="6"/>
  <c r="AC117" i="6"/>
  <c r="AC123" i="6"/>
  <c r="AB146" i="6"/>
  <c r="AC138" i="6"/>
  <c r="AB136" i="6"/>
  <c r="AC173" i="6"/>
  <c r="AF173" i="6" s="1"/>
  <c r="AC154" i="6"/>
  <c r="AB163" i="6"/>
  <c r="AB185" i="6"/>
  <c r="AC163" i="6"/>
  <c r="AC170" i="6"/>
  <c r="AC160" i="6"/>
  <c r="AC159" i="6"/>
  <c r="AF159" i="6" s="1"/>
  <c r="AC166" i="6"/>
  <c r="AC184" i="6"/>
  <c r="AB199" i="6"/>
  <c r="AB197" i="6"/>
  <c r="AC200" i="6"/>
  <c r="AC179" i="6"/>
  <c r="AC215" i="6"/>
  <c r="AC218" i="6"/>
  <c r="AC213" i="6"/>
  <c r="AB210" i="6"/>
  <c r="AB208" i="6"/>
  <c r="AC237" i="6"/>
  <c r="AC234" i="6"/>
  <c r="AB223" i="6"/>
  <c r="AB230" i="6"/>
  <c r="AB237" i="6"/>
  <c r="AC156" i="6"/>
  <c r="AC86" i="6"/>
  <c r="AB86" i="6"/>
  <c r="AB172" i="6"/>
  <c r="AB169" i="6"/>
  <c r="AB178" i="6"/>
  <c r="AC241" i="6"/>
  <c r="C55" i="6" s="1"/>
  <c r="AB64" i="6"/>
  <c r="AC76" i="6"/>
  <c r="AB106" i="6"/>
  <c r="AC89" i="6"/>
  <c r="AB79" i="6"/>
  <c r="AB115" i="6"/>
  <c r="AB94" i="6"/>
  <c r="AC120" i="6"/>
  <c r="AC127" i="6"/>
  <c r="AB125" i="6"/>
  <c r="AB124" i="6"/>
  <c r="AB137" i="6"/>
  <c r="AB153" i="6"/>
  <c r="AB145" i="6"/>
  <c r="AC137" i="6"/>
  <c r="AC128" i="6"/>
  <c r="AB133" i="6"/>
  <c r="AC133" i="6"/>
  <c r="AC164" i="6"/>
  <c r="AB170" i="6"/>
  <c r="AC178" i="6"/>
  <c r="AB167" i="6"/>
  <c r="AB166" i="6"/>
  <c r="AB173" i="6"/>
  <c r="AB191" i="6"/>
  <c r="AB215" i="6"/>
  <c r="AC199" i="6"/>
  <c r="AB179" i="6"/>
  <c r="AB186" i="6"/>
  <c r="AC217" i="6"/>
  <c r="AC219" i="6"/>
  <c r="AB203" i="6"/>
  <c r="AC211" i="6"/>
  <c r="AC209" i="6"/>
  <c r="AF209" i="6" s="1"/>
  <c r="AB226" i="6"/>
  <c r="AB241" i="6"/>
  <c r="B55" i="6" s="1"/>
  <c r="AC224" i="6"/>
  <c r="AC231" i="6"/>
  <c r="AC238" i="6"/>
  <c r="AC81" i="6"/>
  <c r="AB128" i="6"/>
  <c r="AB120" i="6"/>
  <c r="AC165" i="6"/>
  <c r="AB165" i="6"/>
  <c r="AB212" i="6"/>
  <c r="AB101" i="6"/>
  <c r="AB83" i="6"/>
  <c r="AC75" i="6"/>
  <c r="AB117" i="6"/>
  <c r="AB97" i="6"/>
  <c r="AB96" i="6"/>
  <c r="AC80" i="6"/>
  <c r="AC124" i="6"/>
  <c r="AC95" i="6"/>
  <c r="AB127" i="6"/>
  <c r="AB129" i="6"/>
  <c r="AC126" i="6"/>
  <c r="AC125" i="6"/>
  <c r="AC143" i="6"/>
  <c r="AB139" i="6"/>
  <c r="AC146" i="6"/>
  <c r="AB144" i="6"/>
  <c r="AB135" i="6"/>
  <c r="AC134" i="6"/>
  <c r="AB140" i="6"/>
  <c r="AB171" i="6"/>
  <c r="AC171" i="6"/>
  <c r="AB193" i="6"/>
  <c r="AC168" i="6"/>
  <c r="AC167" i="6"/>
  <c r="AC174" i="6"/>
  <c r="AC192" i="6"/>
  <c r="AC216" i="6"/>
  <c r="AB180" i="6"/>
  <c r="AC180" i="6"/>
  <c r="AC187" i="6"/>
  <c r="AB218" i="6"/>
  <c r="AC220" i="6"/>
  <c r="AC204" i="6"/>
  <c r="AB201" i="6"/>
  <c r="AB216" i="6"/>
  <c r="AC227" i="6"/>
  <c r="AB224" i="6"/>
  <c r="AB231" i="6"/>
  <c r="AB238" i="6"/>
  <c r="AC93" i="6"/>
  <c r="AB77" i="6"/>
  <c r="AC110" i="6"/>
  <c r="AB100" i="6"/>
  <c r="AC100" i="6"/>
  <c r="AB71" i="6"/>
  <c r="AB116" i="6"/>
  <c r="AB155" i="6"/>
  <c r="AC208" i="6"/>
  <c r="AB214" i="6"/>
  <c r="AB236" i="6"/>
  <c r="AC68" i="6"/>
  <c r="AC85" i="6"/>
  <c r="AB66" i="6"/>
  <c r="AC90" i="6"/>
  <c r="AC102" i="6"/>
  <c r="AC84" i="6"/>
  <c r="AB82" i="6"/>
  <c r="AB123" i="6"/>
  <c r="AC98" i="6"/>
  <c r="AC97" i="6"/>
  <c r="AB87" i="6"/>
  <c r="AB70" i="6"/>
  <c r="AB102" i="6"/>
  <c r="AB130" i="6"/>
  <c r="AC130" i="6"/>
  <c r="AC129" i="6"/>
  <c r="AC135" i="6"/>
  <c r="AB113" i="6"/>
  <c r="AC140" i="6"/>
  <c r="AC153" i="6"/>
  <c r="AC145" i="6"/>
  <c r="AC136" i="6"/>
  <c r="AB141" i="6"/>
  <c r="AC141" i="6"/>
  <c r="AC172" i="6"/>
  <c r="AC177" i="6"/>
  <c r="AF177" i="6" s="1"/>
  <c r="AB168" i="6"/>
  <c r="AB175" i="6"/>
  <c r="AB174" i="6"/>
  <c r="AC185" i="6"/>
  <c r="AB217" i="6"/>
  <c r="AB227" i="6"/>
  <c r="AC181" i="6"/>
  <c r="AB187" i="6"/>
  <c r="AB194" i="6"/>
  <c r="AB219" i="6"/>
  <c r="AC228" i="6"/>
  <c r="AB211" i="6"/>
  <c r="AC202" i="6"/>
  <c r="AF202" i="6" s="1"/>
  <c r="AB220" i="6"/>
  <c r="AB234" i="6"/>
  <c r="AC225" i="6"/>
  <c r="AC232" i="6"/>
  <c r="AC239" i="6"/>
  <c r="AB76" i="6"/>
  <c r="AC108" i="6"/>
  <c r="AB92" i="6"/>
  <c r="AC78" i="6"/>
  <c r="AC66" i="6"/>
  <c r="AF66" i="6" s="1"/>
  <c r="AC77" i="6"/>
  <c r="AC82" i="6"/>
  <c r="AC119" i="6"/>
  <c r="AC139" i="6"/>
  <c r="AB150" i="6"/>
  <c r="AB159" i="6"/>
  <c r="AC190" i="6"/>
  <c r="AC203" i="6"/>
  <c r="AC223" i="6"/>
  <c r="AC70" i="6"/>
  <c r="AF70" i="6" s="1"/>
  <c r="AC94" i="6"/>
  <c r="AB107" i="6"/>
  <c r="AB91" i="6"/>
  <c r="AC83" i="6"/>
  <c r="AB73" i="6"/>
  <c r="AB105" i="6"/>
  <c r="AB104" i="6"/>
  <c r="AC88" i="6"/>
  <c r="AC71" i="6"/>
  <c r="AC103" i="6"/>
  <c r="AB131" i="6"/>
  <c r="AC131" i="6"/>
  <c r="AB142" i="6"/>
  <c r="AC107" i="6"/>
  <c r="AC114" i="6"/>
  <c r="AB147" i="6"/>
  <c r="AC157" i="6"/>
  <c r="AB151" i="6"/>
  <c r="AB143" i="6"/>
  <c r="AC142" i="6"/>
  <c r="AB148" i="6"/>
  <c r="AB177" i="6"/>
  <c r="AB183" i="6"/>
  <c r="AC169" i="6"/>
  <c r="AC176" i="6"/>
  <c r="AC175" i="6"/>
  <c r="AB192" i="6"/>
  <c r="AB182" i="6"/>
  <c r="AB181" i="6"/>
  <c r="AB188" i="6"/>
  <c r="AC188" i="6"/>
  <c r="AC195" i="6"/>
  <c r="AB205" i="6"/>
  <c r="AB235" i="6"/>
  <c r="AC212" i="6"/>
  <c r="AB209" i="6"/>
  <c r="AC221" i="6"/>
  <c r="AC235" i="6"/>
  <c r="AB232" i="6"/>
  <c r="AB239" i="6"/>
  <c r="AB221" i="6"/>
  <c r="AB109" i="6"/>
  <c r="AB69" i="6"/>
  <c r="AB68" i="6"/>
  <c r="AC64" i="6"/>
  <c r="AB80" i="6"/>
  <c r="AB72" i="6"/>
  <c r="AB88" i="6"/>
  <c r="AF213" i="6" l="1"/>
  <c r="Q196" i="6"/>
  <c r="H170" i="6"/>
  <c r="Q231" i="6"/>
  <c r="Q160" i="6"/>
  <c r="Q205" i="6"/>
  <c r="Q212" i="6"/>
  <c r="H178" i="6"/>
  <c r="Q192" i="6"/>
  <c r="H229" i="6"/>
  <c r="Q241" i="6"/>
  <c r="H132" i="6"/>
  <c r="H196" i="6"/>
  <c r="Q129" i="6"/>
  <c r="Q195" i="6"/>
  <c r="H69" i="6"/>
  <c r="Q238" i="6"/>
  <c r="H120" i="6"/>
  <c r="Q222" i="6"/>
  <c r="H188" i="6"/>
  <c r="H230" i="6"/>
  <c r="H134" i="6"/>
  <c r="H166" i="6"/>
  <c r="Q203" i="6"/>
  <c r="Q233" i="6"/>
  <c r="H200" i="6"/>
  <c r="H151" i="6"/>
  <c r="H215" i="6"/>
  <c r="Q74" i="6"/>
  <c r="Q213" i="6"/>
  <c r="Q177" i="6"/>
  <c r="Q227" i="6"/>
  <c r="H217" i="6"/>
  <c r="Q211" i="6"/>
  <c r="H152" i="6"/>
  <c r="Q90" i="6"/>
  <c r="Q206" i="6"/>
  <c r="H98" i="6"/>
  <c r="Q172" i="6"/>
  <c r="Q127" i="6"/>
  <c r="Q140" i="6"/>
  <c r="H72" i="6"/>
  <c r="Q70" i="6"/>
  <c r="H86" i="6"/>
  <c r="Q72" i="6"/>
  <c r="H144" i="6"/>
  <c r="Q98" i="6"/>
  <c r="H212" i="6"/>
  <c r="Q220" i="6"/>
  <c r="H216" i="6"/>
  <c r="H146" i="6"/>
  <c r="Q68" i="6"/>
  <c r="H220" i="6"/>
  <c r="Q157" i="6"/>
  <c r="H77" i="6"/>
  <c r="H104" i="6"/>
  <c r="Q92" i="6"/>
  <c r="H126" i="6"/>
  <c r="Q96" i="6"/>
  <c r="H94" i="6"/>
  <c r="Q116" i="6"/>
  <c r="H232" i="6"/>
  <c r="H73" i="6"/>
  <c r="H240" i="6"/>
  <c r="H164" i="6"/>
  <c r="H185" i="6"/>
  <c r="Q153" i="6"/>
  <c r="Q106" i="6"/>
  <c r="H209" i="6"/>
  <c r="H176" i="6"/>
  <c r="Q184" i="6"/>
  <c r="H186" i="6"/>
  <c r="Q188" i="6"/>
  <c r="H210" i="6"/>
  <c r="Q214" i="6"/>
  <c r="Q191" i="6"/>
  <c r="H205" i="6"/>
  <c r="Q193" i="6"/>
  <c r="Q103" i="6"/>
  <c r="H213" i="6"/>
  <c r="H111" i="6"/>
  <c r="Q182" i="6"/>
  <c r="H241" i="6"/>
  <c r="H228" i="6"/>
  <c r="Q234" i="6"/>
  <c r="H238" i="6"/>
  <c r="H65" i="6"/>
  <c r="Q91" i="6"/>
  <c r="H97" i="6"/>
  <c r="Q235" i="6"/>
  <c r="Q240" i="6"/>
  <c r="Q239" i="6"/>
  <c r="H66" i="6"/>
  <c r="Q126" i="6"/>
  <c r="H189" i="6"/>
  <c r="Q142" i="6"/>
  <c r="H161" i="6"/>
  <c r="Q83" i="6"/>
  <c r="H89" i="6"/>
  <c r="Q87" i="6"/>
  <c r="H93" i="6"/>
  <c r="Q119" i="6"/>
  <c r="H106" i="6"/>
  <c r="Q80" i="6"/>
  <c r="H142" i="6"/>
  <c r="Q82" i="6"/>
  <c r="H168" i="6"/>
  <c r="Q174" i="6"/>
  <c r="Q215" i="6"/>
  <c r="H79" i="6"/>
  <c r="H133" i="6"/>
  <c r="H167" i="6"/>
  <c r="Q124" i="6"/>
  <c r="H150" i="6"/>
  <c r="H105" i="6"/>
  <c r="Q201" i="6"/>
  <c r="H231" i="6"/>
  <c r="Q178" i="6"/>
  <c r="H115" i="6"/>
  <c r="H177" i="6"/>
  <c r="Q232" i="6"/>
  <c r="Q71" i="6"/>
  <c r="H169" i="6"/>
  <c r="H64" i="6"/>
  <c r="Q115" i="6"/>
  <c r="Q112" i="6"/>
  <c r="H117" i="6"/>
  <c r="H78" i="6"/>
  <c r="Q117" i="6"/>
  <c r="Q114" i="6"/>
  <c r="H121" i="6"/>
  <c r="H108" i="6"/>
  <c r="Q145" i="6"/>
  <c r="Q132" i="6"/>
  <c r="H90" i="6"/>
  <c r="Q95" i="6"/>
  <c r="Q100" i="6"/>
  <c r="H101" i="6"/>
  <c r="H118" i="6"/>
  <c r="Q99" i="6"/>
  <c r="Q104" i="6"/>
  <c r="H148" i="6"/>
  <c r="H70" i="6"/>
  <c r="Q162" i="6"/>
  <c r="H194" i="6"/>
  <c r="H139" i="6"/>
  <c r="Q88" i="6"/>
  <c r="H63" i="6"/>
  <c r="Q230" i="6"/>
  <c r="H203" i="6"/>
  <c r="Q179" i="6"/>
  <c r="H207" i="6"/>
  <c r="Q108" i="6"/>
  <c r="H233" i="6"/>
  <c r="H82" i="6"/>
  <c r="Q133" i="6"/>
  <c r="Q128" i="6"/>
  <c r="H143" i="6"/>
  <c r="H96" i="6"/>
  <c r="Q137" i="6"/>
  <c r="Q130" i="6"/>
  <c r="H147" i="6"/>
  <c r="H122" i="6"/>
  <c r="Q167" i="6"/>
  <c r="Q148" i="6"/>
  <c r="H112" i="6"/>
  <c r="Q123" i="6"/>
  <c r="Q118" i="6"/>
  <c r="H129" i="6"/>
  <c r="H124" i="6"/>
  <c r="Q125" i="6"/>
  <c r="Q120" i="6"/>
  <c r="H190" i="6"/>
  <c r="H68" i="6"/>
  <c r="Q204" i="6"/>
  <c r="Q131" i="6"/>
  <c r="H187" i="6"/>
  <c r="Q138" i="6"/>
  <c r="H158" i="6"/>
  <c r="H113" i="6"/>
  <c r="Q175" i="6"/>
  <c r="Q158" i="6"/>
  <c r="H239" i="6"/>
  <c r="H81" i="6"/>
  <c r="H237" i="6"/>
  <c r="H80" i="6"/>
  <c r="Q159" i="6"/>
  <c r="Q144" i="6"/>
  <c r="H173" i="6"/>
  <c r="H110" i="6"/>
  <c r="Q163" i="6"/>
  <c r="Q146" i="6"/>
  <c r="H175" i="6"/>
  <c r="H102" i="6"/>
  <c r="Q185" i="6"/>
  <c r="Q170" i="6"/>
  <c r="H130" i="6"/>
  <c r="Q149" i="6"/>
  <c r="Q134" i="6"/>
  <c r="H153" i="6"/>
  <c r="H140" i="6"/>
  <c r="Q151" i="6"/>
  <c r="Q136" i="6"/>
  <c r="H218" i="6"/>
  <c r="H160" i="6"/>
  <c r="H85" i="6"/>
  <c r="Q197" i="6"/>
  <c r="H223" i="6"/>
  <c r="Q176" i="6"/>
  <c r="H224" i="6"/>
  <c r="H157" i="6"/>
  <c r="Q110" i="6"/>
  <c r="H131" i="6"/>
  <c r="H174" i="6"/>
  <c r="H211" i="6"/>
  <c r="Q107" i="6"/>
  <c r="H74" i="6"/>
  <c r="Q181" i="6"/>
  <c r="Q166" i="6"/>
  <c r="H195" i="6"/>
  <c r="H88" i="6"/>
  <c r="Q183" i="6"/>
  <c r="Q168" i="6"/>
  <c r="H197" i="6"/>
  <c r="H180" i="6"/>
  <c r="Q207" i="6"/>
  <c r="Q190" i="6"/>
  <c r="H138" i="6"/>
  <c r="Q169" i="6"/>
  <c r="Q150" i="6"/>
  <c r="H181" i="6"/>
  <c r="H154" i="6"/>
  <c r="Q171" i="6"/>
  <c r="H156" i="6"/>
  <c r="Q69" i="6"/>
  <c r="H202" i="6"/>
  <c r="H135" i="6"/>
  <c r="Q84" i="6"/>
  <c r="Q63" i="6"/>
  <c r="Q226" i="6"/>
  <c r="Q155" i="6"/>
  <c r="H191" i="6"/>
  <c r="Q202" i="6"/>
  <c r="Q223" i="6"/>
  <c r="Q66" i="6"/>
  <c r="Q75" i="6"/>
  <c r="Q122" i="6"/>
  <c r="C29" i="6"/>
  <c r="Q210" i="6"/>
  <c r="Q79" i="6"/>
  <c r="H165" i="6"/>
  <c r="H116" i="6"/>
  <c r="H91" i="6"/>
  <c r="Q89" i="6"/>
  <c r="H127" i="6"/>
  <c r="H92" i="6"/>
  <c r="Q102" i="6"/>
  <c r="Q161" i="6"/>
  <c r="H206" i="6"/>
  <c r="Q200" i="6"/>
  <c r="Q217" i="6"/>
  <c r="H227" i="6"/>
  <c r="Q221" i="6"/>
  <c r="H95" i="6"/>
  <c r="Q147" i="6"/>
  <c r="Q121" i="6"/>
  <c r="Q173" i="6"/>
  <c r="H155" i="6"/>
  <c r="Q165" i="6"/>
  <c r="H145" i="6"/>
  <c r="H149" i="6"/>
  <c r="H159" i="6"/>
  <c r="H225" i="6"/>
  <c r="Q229" i="6"/>
  <c r="H235" i="6"/>
  <c r="Q225" i="6"/>
  <c r="H125" i="6"/>
  <c r="H128" i="6"/>
  <c r="H208" i="6"/>
  <c r="H67" i="6"/>
  <c r="Q93" i="6"/>
  <c r="Q97" i="6"/>
  <c r="H119" i="6"/>
  <c r="Q94" i="6"/>
  <c r="H183" i="6"/>
  <c r="Q224" i="6"/>
  <c r="Q180" i="6"/>
  <c r="H83" i="6"/>
  <c r="H103" i="6"/>
  <c r="H136" i="6"/>
  <c r="Q111" i="6"/>
  <c r="H179" i="6"/>
  <c r="Q216" i="6"/>
  <c r="Q199" i="6"/>
  <c r="Q236" i="6"/>
  <c r="H234" i="6"/>
  <c r="Q237" i="6"/>
  <c r="Q154" i="6"/>
  <c r="Q187" i="6"/>
  <c r="H236" i="6"/>
  <c r="Q141" i="6"/>
  <c r="Q67" i="6"/>
  <c r="Q77" i="6"/>
  <c r="Q101" i="6"/>
  <c r="H99" i="6"/>
  <c r="Q73" i="6"/>
  <c r="Q105" i="6"/>
  <c r="H84" i="6"/>
  <c r="Q143" i="6"/>
  <c r="H137" i="6"/>
  <c r="H141" i="6"/>
  <c r="H163" i="6"/>
  <c r="H182" i="6"/>
  <c r="H201" i="6"/>
  <c r="H214" i="6"/>
  <c r="Q218" i="6"/>
  <c r="Q198" i="6"/>
  <c r="Q209" i="6"/>
  <c r="Q189" i="6"/>
  <c r="Q64" i="6"/>
  <c r="Q85" i="6"/>
  <c r="H87" i="6"/>
  <c r="H75" i="6"/>
  <c r="Q86" i="6"/>
  <c r="H109" i="6"/>
  <c r="Q139" i="6"/>
  <c r="H162" i="6"/>
  <c r="H192" i="6"/>
  <c r="Q186" i="6"/>
  <c r="Q228" i="6"/>
  <c r="H226" i="6"/>
  <c r="H219" i="6"/>
  <c r="H123" i="6"/>
  <c r="H172" i="6"/>
  <c r="Q65" i="6"/>
  <c r="Q76" i="6"/>
  <c r="H193" i="6"/>
  <c r="H221" i="6"/>
  <c r="H76" i="6"/>
  <c r="Q78" i="6"/>
  <c r="H107" i="6"/>
  <c r="H100" i="6"/>
  <c r="H114" i="6"/>
  <c r="Q135" i="6"/>
  <c r="Q152" i="6"/>
  <c r="Q156" i="6"/>
  <c r="Q164" i="6"/>
  <c r="H204" i="6"/>
  <c r="Q208" i="6"/>
  <c r="H71" i="6"/>
  <c r="H199" i="6"/>
  <c r="H222" i="6"/>
  <c r="Q81" i="6"/>
  <c r="Q113" i="6"/>
  <c r="H171" i="6"/>
  <c r="Q194" i="6"/>
  <c r="H184" i="6"/>
  <c r="H198" i="6"/>
  <c r="Q219" i="6"/>
  <c r="AF63" i="6"/>
  <c r="AF178" i="6"/>
  <c r="AF69" i="6"/>
  <c r="AF64" i="6"/>
  <c r="AF193" i="6"/>
  <c r="AF229" i="6"/>
  <c r="AF190" i="6"/>
  <c r="AF75" i="6"/>
  <c r="AF101" i="6"/>
  <c r="AF197" i="6"/>
  <c r="AF131" i="6"/>
  <c r="AF219" i="6"/>
  <c r="AF137" i="6"/>
  <c r="AF179" i="6"/>
  <c r="AF200" i="6"/>
  <c r="AF95" i="6"/>
  <c r="AF234" i="6"/>
  <c r="AF90" i="6"/>
  <c r="AF149" i="6"/>
  <c r="AF163" i="6"/>
  <c r="AF232" i="6"/>
  <c r="AF171" i="6"/>
  <c r="AF143" i="6"/>
  <c r="AF183" i="6"/>
  <c r="AF96" i="6"/>
  <c r="AF216" i="6"/>
  <c r="AF211" i="6"/>
  <c r="AF124" i="6"/>
  <c r="AF117" i="6"/>
  <c r="AF226" i="6"/>
  <c r="AF140" i="6"/>
  <c r="AF136" i="6"/>
  <c r="AF233" i="6"/>
  <c r="AF176" i="6"/>
  <c r="AF74" i="6"/>
  <c r="AF112" i="6"/>
  <c r="AF214" i="6"/>
  <c r="AF139" i="6"/>
  <c r="AF94" i="6"/>
  <c r="AF111" i="6"/>
  <c r="AF212" i="6"/>
  <c r="AF169" i="6"/>
  <c r="AF97" i="6"/>
  <c r="AF174" i="6"/>
  <c r="AF170" i="6"/>
  <c r="AF208" i="6"/>
  <c r="AF119" i="6"/>
  <c r="AF188" i="6"/>
  <c r="AF227" i="6"/>
  <c r="AF125" i="6"/>
  <c r="AF223" i="6"/>
  <c r="AF73" i="6"/>
  <c r="AF195" i="6"/>
  <c r="AF82" i="6"/>
  <c r="AF225" i="6"/>
  <c r="AF154" i="6"/>
  <c r="AF107" i="6"/>
  <c r="AF116" i="6"/>
  <c r="AF79" i="6"/>
  <c r="AF65" i="6"/>
  <c r="AF167" i="6"/>
  <c r="AF231" i="6"/>
  <c r="AF123" i="6"/>
  <c r="AF99" i="6"/>
  <c r="AF164" i="6"/>
  <c r="AF184" i="6"/>
  <c r="AF207" i="6"/>
  <c r="AF205" i="6"/>
  <c r="AF218" i="6"/>
  <c r="AF175" i="6"/>
  <c r="AF103" i="6"/>
  <c r="AF160" i="6"/>
  <c r="AF88" i="6"/>
  <c r="AF237" i="6"/>
  <c r="AF191" i="6"/>
  <c r="AF220" i="6"/>
  <c r="AF85" i="6"/>
  <c r="AF180" i="6"/>
  <c r="AF158" i="6"/>
  <c r="AF129" i="6"/>
  <c r="AF76" i="6"/>
  <c r="AF166" i="6"/>
  <c r="AF92" i="6"/>
  <c r="AF126" i="6"/>
  <c r="AF182" i="6"/>
  <c r="AF100" i="6"/>
  <c r="AF86" i="6"/>
  <c r="AF156" i="6"/>
  <c r="AF134" i="6"/>
  <c r="AF83" i="6"/>
  <c r="AF147" i="6"/>
  <c r="AF115" i="6"/>
  <c r="AF150" i="6"/>
  <c r="AF168" i="6"/>
  <c r="AF196" i="6"/>
  <c r="AF93" i="6"/>
  <c r="AF89" i="6"/>
  <c r="AF228" i="6"/>
  <c r="AF181" i="6"/>
  <c r="AF172" i="6"/>
  <c r="AF135" i="6"/>
  <c r="AF199" i="6"/>
  <c r="AF155" i="6"/>
  <c r="AF130" i="6"/>
  <c r="AF185" i="6"/>
  <c r="AF108" i="6"/>
  <c r="AF157" i="6"/>
  <c r="AF71" i="6"/>
  <c r="AF145" i="6"/>
  <c r="AF238" i="6"/>
  <c r="AF241" i="6"/>
  <c r="AF215" i="6"/>
  <c r="AF138" i="6"/>
  <c r="AF104" i="6"/>
  <c r="AF153" i="6"/>
  <c r="AF122" i="6"/>
  <c r="AF235" i="6"/>
  <c r="AF203" i="6"/>
  <c r="AF189" i="6"/>
  <c r="AF106" i="6"/>
  <c r="AF194" i="6"/>
  <c r="AF91" i="6"/>
  <c r="AF152" i="6"/>
  <c r="AF98" i="6"/>
  <c r="AF186" i="6"/>
  <c r="AF236" i="6"/>
  <c r="AF224" i="6"/>
  <c r="AF80" i="6"/>
  <c r="AF146" i="6"/>
  <c r="AF113" i="6"/>
  <c r="AF102" i="6"/>
  <c r="AF201" i="6"/>
  <c r="AF110" i="6"/>
  <c r="AF127" i="6"/>
  <c r="AF192" i="6"/>
  <c r="AF239" i="6"/>
  <c r="AF217" i="6"/>
  <c r="AF133" i="6"/>
  <c r="AF109" i="6"/>
  <c r="AF187" i="6"/>
  <c r="AF81" i="6"/>
  <c r="AF144" i="6"/>
  <c r="AF67" i="6"/>
  <c r="AF151" i="6"/>
  <c r="AF114" i="6"/>
  <c r="AF142" i="6"/>
  <c r="AF221" i="6"/>
  <c r="AF148" i="6"/>
  <c r="AF77" i="6"/>
  <c r="AF84" i="6"/>
  <c r="AF204" i="6"/>
  <c r="AF128" i="6"/>
  <c r="AF120" i="6"/>
  <c r="AF87" i="6"/>
  <c r="AF72" i="6"/>
  <c r="AF206" i="6"/>
  <c r="AF165" i="6"/>
  <c r="AF78" i="6"/>
  <c r="AF141" i="6"/>
  <c r="AF68" i="6"/>
  <c r="AF118" i="6"/>
  <c r="AF105" i="6"/>
  <c r="F21" i="6" l="1"/>
  <c r="V64" i="6"/>
  <c r="W63" i="6"/>
  <c r="X63" i="6" s="1"/>
  <c r="V63" i="6"/>
  <c r="P63" i="6"/>
  <c r="G63" i="6"/>
  <c r="P72" i="6"/>
  <c r="V112" i="6"/>
  <c r="V74" i="6"/>
  <c r="W70" i="6"/>
  <c r="X70" i="6" s="1"/>
  <c r="W71" i="6"/>
  <c r="X71" i="6" s="1"/>
  <c r="V65" i="6"/>
  <c r="W83" i="6"/>
  <c r="X83" i="6" s="1"/>
  <c r="G103" i="6"/>
  <c r="W72" i="6"/>
  <c r="X72" i="6" s="1"/>
  <c r="W79" i="6"/>
  <c r="X79" i="6" s="1"/>
  <c r="G98" i="6"/>
  <c r="W224" i="6"/>
  <c r="X224" i="6" s="1"/>
  <c r="W217" i="6"/>
  <c r="X217" i="6" s="1"/>
  <c r="W235" i="6"/>
  <c r="X235" i="6" s="1"/>
  <c r="W228" i="6"/>
  <c r="X228" i="6" s="1"/>
  <c r="V228" i="6"/>
  <c r="V230" i="6"/>
  <c r="V219" i="6"/>
  <c r="V211" i="6"/>
  <c r="W205" i="6"/>
  <c r="X205" i="6" s="1"/>
  <c r="V197" i="6"/>
  <c r="W238" i="6"/>
  <c r="X238" i="6" s="1"/>
  <c r="G215" i="6"/>
  <c r="V196" i="6"/>
  <c r="W190" i="6"/>
  <c r="X190" i="6" s="1"/>
  <c r="V190" i="6"/>
  <c r="G208" i="6"/>
  <c r="V193" i="6"/>
  <c r="V194" i="6"/>
  <c r="V175" i="6"/>
  <c r="W169" i="6"/>
  <c r="X169" i="6" s="1"/>
  <c r="W180" i="6"/>
  <c r="X180" i="6" s="1"/>
  <c r="V170" i="6"/>
  <c r="W164" i="6"/>
  <c r="X164" i="6" s="1"/>
  <c r="G185" i="6"/>
  <c r="P166" i="6"/>
  <c r="W135" i="6"/>
  <c r="X135" i="6" s="1"/>
  <c r="P158" i="6"/>
  <c r="G165" i="6"/>
  <c r="V153" i="6"/>
  <c r="W155" i="6"/>
  <c r="X155" i="6" s="1"/>
  <c r="G152" i="6"/>
  <c r="G138" i="6"/>
  <c r="V141" i="6"/>
  <c r="G139" i="6"/>
  <c r="W117" i="6"/>
  <c r="X117" i="6" s="1"/>
  <c r="V133" i="6"/>
  <c r="W127" i="6"/>
  <c r="X127" i="6" s="1"/>
  <c r="G147" i="6"/>
  <c r="V128" i="6"/>
  <c r="P133" i="6"/>
  <c r="V113" i="6"/>
  <c r="W89" i="6"/>
  <c r="X89" i="6" s="1"/>
  <c r="W106" i="6"/>
  <c r="X106" i="6" s="1"/>
  <c r="W74" i="6"/>
  <c r="X74" i="6" s="1"/>
  <c r="P99" i="6"/>
  <c r="P118" i="6"/>
  <c r="V99" i="6"/>
  <c r="V111" i="6"/>
  <c r="W77" i="6"/>
  <c r="X77" i="6" s="1"/>
  <c r="W102" i="6"/>
  <c r="X102" i="6" s="1"/>
  <c r="P115" i="6"/>
  <c r="V79" i="6"/>
  <c r="V125" i="6"/>
  <c r="P104" i="6"/>
  <c r="G84" i="6"/>
  <c r="P94" i="6"/>
  <c r="P102" i="6"/>
  <c r="G78" i="6"/>
  <c r="P89" i="6"/>
  <c r="P92" i="6"/>
  <c r="W68" i="6"/>
  <c r="X68" i="6" s="1"/>
  <c r="P84" i="6"/>
  <c r="W103" i="6"/>
  <c r="X103" i="6" s="1"/>
  <c r="P93" i="6"/>
  <c r="G86" i="6"/>
  <c r="V223" i="6"/>
  <c r="V241" i="6"/>
  <c r="V234" i="6"/>
  <c r="V227" i="6"/>
  <c r="G227" i="6"/>
  <c r="G229" i="6"/>
  <c r="W211" i="6"/>
  <c r="X211" i="6" s="1"/>
  <c r="W204" i="6"/>
  <c r="X204" i="6" s="1"/>
  <c r="V204" i="6"/>
  <c r="V229" i="6"/>
  <c r="P222" i="6"/>
  <c r="W209" i="6"/>
  <c r="X209" i="6" s="1"/>
  <c r="W189" i="6"/>
  <c r="X189" i="6" s="1"/>
  <c r="V189" i="6"/>
  <c r="W183" i="6"/>
  <c r="X183" i="6" s="1"/>
  <c r="W200" i="6"/>
  <c r="X200" i="6" s="1"/>
  <c r="W186" i="6"/>
  <c r="X186" i="6" s="1"/>
  <c r="G193" i="6"/>
  <c r="W168" i="6"/>
  <c r="X168" i="6" s="1"/>
  <c r="V168" i="6"/>
  <c r="W177" i="6"/>
  <c r="X177" i="6" s="1"/>
  <c r="W163" i="6"/>
  <c r="X163" i="6" s="1"/>
  <c r="V163" i="6"/>
  <c r="P180" i="6"/>
  <c r="V165" i="6"/>
  <c r="V134" i="6"/>
  <c r="W157" i="6"/>
  <c r="X157" i="6" s="1"/>
  <c r="W159" i="6"/>
  <c r="X159" i="6" s="1"/>
  <c r="W146" i="6"/>
  <c r="X146" i="6" s="1"/>
  <c r="W147" i="6"/>
  <c r="X147" i="6" s="1"/>
  <c r="W148" i="6"/>
  <c r="X148" i="6" s="1"/>
  <c r="P196" i="6"/>
  <c r="G143" i="6"/>
  <c r="V136" i="6"/>
  <c r="V116" i="6"/>
  <c r="V132" i="6"/>
  <c r="V126" i="6"/>
  <c r="W145" i="6"/>
  <c r="X145" i="6" s="1"/>
  <c r="W121" i="6"/>
  <c r="X121" i="6" s="1"/>
  <c r="G128" i="6"/>
  <c r="P132" i="6"/>
  <c r="V88" i="6"/>
  <c r="V105" i="6"/>
  <c r="V73" i="6"/>
  <c r="V98" i="6"/>
  <c r="W115" i="6"/>
  <c r="X115" i="6" s="1"/>
  <c r="W92" i="6"/>
  <c r="X92" i="6" s="1"/>
  <c r="V107" i="6"/>
  <c r="V76" i="6"/>
  <c r="V101" i="6"/>
  <c r="W104" i="6"/>
  <c r="X104" i="6" s="1"/>
  <c r="P78" i="6"/>
  <c r="G99" i="6"/>
  <c r="V144" i="6"/>
  <c r="G127" i="6"/>
  <c r="G114" i="6"/>
  <c r="P120" i="6"/>
  <c r="P66" i="6"/>
  <c r="G95" i="6"/>
  <c r="G85" i="6"/>
  <c r="P105" i="6"/>
  <c r="P68" i="6"/>
  <c r="P75" i="6"/>
  <c r="W87" i="6"/>
  <c r="X87" i="6" s="1"/>
  <c r="V66" i="6"/>
  <c r="G89" i="6"/>
  <c r="W66" i="6"/>
  <c r="X66" i="6" s="1"/>
  <c r="G75" i="6"/>
  <c r="V86" i="6"/>
  <c r="W241" i="6"/>
  <c r="X241" i="6" s="1"/>
  <c r="W234" i="6"/>
  <c r="X234" i="6" s="1"/>
  <c r="W227" i="6"/>
  <c r="X227" i="6" s="1"/>
  <c r="W237" i="6"/>
  <c r="X237" i="6" s="1"/>
  <c r="W239" i="6"/>
  <c r="X239" i="6" s="1"/>
  <c r="W223" i="6"/>
  <c r="X223" i="6" s="1"/>
  <c r="V210" i="6"/>
  <c r="V203" i="6"/>
  <c r="P230" i="6"/>
  <c r="G228" i="6"/>
  <c r="W216" i="6"/>
  <c r="X216" i="6" s="1"/>
  <c r="P209" i="6"/>
  <c r="V188" i="6"/>
  <c r="W182" i="6"/>
  <c r="X182" i="6" s="1"/>
  <c r="V182" i="6"/>
  <c r="W193" i="6"/>
  <c r="X193" i="6" s="1"/>
  <c r="V185" i="6"/>
  <c r="W187" i="6"/>
  <c r="X187" i="6" s="1"/>
  <c r="V167" i="6"/>
  <c r="W161" i="6"/>
  <c r="X161" i="6" s="1"/>
  <c r="W170" i="6"/>
  <c r="X170" i="6" s="1"/>
  <c r="W210" i="6"/>
  <c r="X210" i="6" s="1"/>
  <c r="P179" i="6"/>
  <c r="P178" i="6"/>
  <c r="G156" i="6"/>
  <c r="W179" i="6"/>
  <c r="X179" i="6" s="1"/>
  <c r="W151" i="6"/>
  <c r="X151" i="6" s="1"/>
  <c r="V157" i="6"/>
  <c r="V145" i="6"/>
  <c r="V146" i="6"/>
  <c r="P148" i="6"/>
  <c r="V162" i="6"/>
  <c r="W124" i="6"/>
  <c r="X124" i="6" s="1"/>
  <c r="W133" i="6"/>
  <c r="X133" i="6" s="1"/>
  <c r="W109" i="6"/>
  <c r="X109" i="6" s="1"/>
  <c r="V131" i="6"/>
  <c r="W119" i="6"/>
  <c r="X119" i="6" s="1"/>
  <c r="W128" i="6"/>
  <c r="X128" i="6" s="1"/>
  <c r="V120" i="6"/>
  <c r="W122" i="6"/>
  <c r="X122" i="6" s="1"/>
  <c r="P131" i="6"/>
  <c r="W81" i="6"/>
  <c r="X81" i="6" s="1"/>
  <c r="W98" i="6"/>
  <c r="X98" i="6" s="1"/>
  <c r="V122" i="6"/>
  <c r="G97" i="6"/>
  <c r="V114" i="6"/>
  <c r="V91" i="6"/>
  <c r="W101" i="6"/>
  <c r="X101" i="6" s="1"/>
  <c r="W69" i="6"/>
  <c r="X69" i="6" s="1"/>
  <c r="W94" i="6"/>
  <c r="X94" i="6" s="1"/>
  <c r="V103" i="6"/>
  <c r="G101" i="6"/>
  <c r="W95" i="6"/>
  <c r="X95" i="6" s="1"/>
  <c r="G66" i="6"/>
  <c r="G70" i="6"/>
  <c r="G90" i="6"/>
  <c r="P113" i="6"/>
  <c r="V240" i="6"/>
  <c r="V233" i="6"/>
  <c r="V226" i="6"/>
  <c r="P237" i="6"/>
  <c r="P239" i="6"/>
  <c r="P223" i="6"/>
  <c r="W203" i="6"/>
  <c r="X203" i="6" s="1"/>
  <c r="V237" i="6"/>
  <c r="W214" i="6"/>
  <c r="X214" i="6" s="1"/>
  <c r="W215" i="6"/>
  <c r="X215" i="6" s="1"/>
  <c r="V215" i="6"/>
  <c r="V208" i="6"/>
  <c r="W181" i="6"/>
  <c r="X181" i="6" s="1"/>
  <c r="V181" i="6"/>
  <c r="W230" i="6"/>
  <c r="X230" i="6" s="1"/>
  <c r="V192" i="6"/>
  <c r="P201" i="6"/>
  <c r="P187" i="6"/>
  <c r="W160" i="6"/>
  <c r="X160" i="6" s="1"/>
  <c r="V160" i="6"/>
  <c r="V169" i="6"/>
  <c r="G200" i="6"/>
  <c r="W173" i="6"/>
  <c r="X173" i="6" s="1"/>
  <c r="W174" i="6"/>
  <c r="X174" i="6" s="1"/>
  <c r="V154" i="6"/>
  <c r="G178" i="6"/>
  <c r="W144" i="6"/>
  <c r="X144" i="6" s="1"/>
  <c r="W156" i="6"/>
  <c r="X156" i="6" s="1"/>
  <c r="W138" i="6"/>
  <c r="X138" i="6" s="1"/>
  <c r="W139" i="6"/>
  <c r="X139" i="6" s="1"/>
  <c r="V147" i="6"/>
  <c r="P157" i="6"/>
  <c r="V123" i="6"/>
  <c r="W132" i="6"/>
  <c r="X132" i="6" s="1"/>
  <c r="V108" i="6"/>
  <c r="V130" i="6"/>
  <c r="V118" i="6"/>
  <c r="V127" i="6"/>
  <c r="W113" i="6"/>
  <c r="X113" i="6" s="1"/>
  <c r="P122" i="6"/>
  <c r="G124" i="6"/>
  <c r="V80" i="6"/>
  <c r="V97" i="6"/>
  <c r="P112" i="6"/>
  <c r="W91" i="6"/>
  <c r="X91" i="6" s="1"/>
  <c r="W110" i="6"/>
  <c r="X110" i="6" s="1"/>
  <c r="W84" i="6"/>
  <c r="X84" i="6" s="1"/>
  <c r="V100" i="6"/>
  <c r="G131" i="6"/>
  <c r="V93" i="6"/>
  <c r="W96" i="6"/>
  <c r="X96" i="6" s="1"/>
  <c r="P79" i="6"/>
  <c r="G106" i="6"/>
  <c r="P81" i="6"/>
  <c r="G79" i="6"/>
  <c r="G121" i="6"/>
  <c r="G144" i="6"/>
  <c r="G126" i="6"/>
  <c r="P76" i="6"/>
  <c r="P69" i="6"/>
  <c r="P97" i="6"/>
  <c r="V69" i="6"/>
  <c r="V78" i="6"/>
  <c r="P70" i="6"/>
  <c r="G116" i="6"/>
  <c r="V71" i="6"/>
  <c r="G115" i="6"/>
  <c r="W240" i="6"/>
  <c r="X240" i="6" s="1"/>
  <c r="W233" i="6"/>
  <c r="X233" i="6" s="1"/>
  <c r="W226" i="6"/>
  <c r="X226" i="6" s="1"/>
  <c r="W219" i="6"/>
  <c r="X219" i="6" s="1"/>
  <c r="V236" i="6"/>
  <c r="V238" i="6"/>
  <c r="V222" i="6"/>
  <c r="V202" i="6"/>
  <c r="G236" i="6"/>
  <c r="V213" i="6"/>
  <c r="V214" i="6"/>
  <c r="W208" i="6"/>
  <c r="X208" i="6" s="1"/>
  <c r="G207" i="6"/>
  <c r="V180" i="6"/>
  <c r="P210" i="6"/>
  <c r="W192" i="6"/>
  <c r="X192" i="6" s="1"/>
  <c r="W185" i="6"/>
  <c r="X185" i="6" s="1"/>
  <c r="V199" i="6"/>
  <c r="V186" i="6"/>
  <c r="V159" i="6"/>
  <c r="W153" i="6"/>
  <c r="X153" i="6" s="1"/>
  <c r="W162" i="6"/>
  <c r="X162" i="6" s="1"/>
  <c r="W196" i="6"/>
  <c r="X196" i="6" s="1"/>
  <c r="V172" i="6"/>
  <c r="P174" i="6"/>
  <c r="P151" i="6"/>
  <c r="P175" i="6"/>
  <c r="V143" i="6"/>
  <c r="G153" i="6"/>
  <c r="V137" i="6"/>
  <c r="V138" i="6"/>
  <c r="G146" i="6"/>
  <c r="W154" i="6"/>
  <c r="X154" i="6" s="1"/>
  <c r="W116" i="6"/>
  <c r="X116" i="6" s="1"/>
  <c r="W131" i="6"/>
  <c r="X131" i="6" s="1"/>
  <c r="W167" i="6"/>
  <c r="X167" i="6" s="1"/>
  <c r="V195" i="6"/>
  <c r="W111" i="6"/>
  <c r="X111" i="6" s="1"/>
  <c r="W120" i="6"/>
  <c r="X120" i="6" s="1"/>
  <c r="P159" i="6"/>
  <c r="V121" i="6"/>
  <c r="W105" i="6"/>
  <c r="X105" i="6" s="1"/>
  <c r="W73" i="6"/>
  <c r="X73" i="6" s="1"/>
  <c r="W90" i="6"/>
  <c r="X90" i="6" s="1"/>
  <c r="P107" i="6"/>
  <c r="P91" i="6"/>
  <c r="V109" i="6"/>
  <c r="V83" i="6"/>
  <c r="W93" i="6"/>
  <c r="X93" i="6" s="1"/>
  <c r="G130" i="6"/>
  <c r="W86" i="6"/>
  <c r="X86" i="6" s="1"/>
  <c r="V95" i="6"/>
  <c r="W75" i="6"/>
  <c r="X75" i="6" s="1"/>
  <c r="V102" i="6"/>
  <c r="P96" i="6"/>
  <c r="P124" i="6"/>
  <c r="G125" i="6"/>
  <c r="G64" i="6"/>
  <c r="G68" i="6"/>
  <c r="P77" i="6"/>
  <c r="G76" i="6"/>
  <c r="P80" i="6"/>
  <c r="W67" i="6"/>
  <c r="X67" i="6" s="1"/>
  <c r="G81" i="6"/>
  <c r="V239" i="6"/>
  <c r="V232" i="6"/>
  <c r="V225" i="6"/>
  <c r="V218" i="6"/>
  <c r="G235" i="6"/>
  <c r="G237" i="6"/>
  <c r="G221" i="6"/>
  <c r="P238" i="6"/>
  <c r="P221" i="6"/>
  <c r="W206" i="6"/>
  <c r="X206" i="6" s="1"/>
  <c r="W207" i="6"/>
  <c r="X207" i="6" s="1"/>
  <c r="V207" i="6"/>
  <c r="W221" i="6"/>
  <c r="X221" i="6" s="1"/>
  <c r="V220" i="6"/>
  <c r="V209" i="6"/>
  <c r="V191" i="6"/>
  <c r="V184" i="6"/>
  <c r="W197" i="6"/>
  <c r="X197" i="6" s="1"/>
  <c r="V179" i="6"/>
  <c r="G194" i="6"/>
  <c r="V152" i="6"/>
  <c r="V161" i="6"/>
  <c r="G186" i="6"/>
  <c r="W165" i="6"/>
  <c r="X165" i="6" s="1"/>
  <c r="V173" i="6"/>
  <c r="V150" i="6"/>
  <c r="V174" i="6"/>
  <c r="W136" i="6"/>
  <c r="X136" i="6" s="1"/>
  <c r="V151" i="6"/>
  <c r="W130" i="6"/>
  <c r="X130" i="6" s="1"/>
  <c r="G164" i="6"/>
  <c r="W140" i="6"/>
  <c r="X140" i="6" s="1"/>
  <c r="W150" i="6"/>
  <c r="X150" i="6" s="1"/>
  <c r="V115" i="6"/>
  <c r="W129" i="6"/>
  <c r="X129" i="6" s="1"/>
  <c r="P154" i="6"/>
  <c r="W188" i="6"/>
  <c r="X188" i="6" s="1"/>
  <c r="V110" i="6"/>
  <c r="V119" i="6"/>
  <c r="P145" i="6"/>
  <c r="G120" i="6"/>
  <c r="V104" i="6"/>
  <c r="V72" i="6"/>
  <c r="V89" i="6"/>
  <c r="V106" i="6"/>
  <c r="V90" i="6"/>
  <c r="W108" i="6"/>
  <c r="X108" i="6" s="1"/>
  <c r="W76" i="6"/>
  <c r="X76" i="6" s="1"/>
  <c r="V92" i="6"/>
  <c r="P126" i="6"/>
  <c r="V85" i="6"/>
  <c r="W88" i="6"/>
  <c r="X88" i="6" s="1"/>
  <c r="G69" i="6"/>
  <c r="P64" i="6"/>
  <c r="G65" i="6"/>
  <c r="P85" i="6"/>
  <c r="V68" i="6"/>
  <c r="G87" i="6"/>
  <c r="G67" i="6"/>
  <c r="G77" i="6"/>
  <c r="G91" i="6"/>
  <c r="P101" i="6"/>
  <c r="W232" i="6"/>
  <c r="X232" i="6" s="1"/>
  <c r="W225" i="6"/>
  <c r="X225" i="6" s="1"/>
  <c r="W218" i="6"/>
  <c r="X218" i="6" s="1"/>
  <c r="W236" i="6"/>
  <c r="X236" i="6" s="1"/>
  <c r="W229" i="6"/>
  <c r="X229" i="6" s="1"/>
  <c r="W231" i="6"/>
  <c r="X231" i="6" s="1"/>
  <c r="V221" i="6"/>
  <c r="W222" i="6"/>
  <c r="X222" i="6" s="1"/>
  <c r="W213" i="6"/>
  <c r="X213" i="6" s="1"/>
  <c r="V205" i="6"/>
  <c r="V206" i="6"/>
  <c r="W220" i="6"/>
  <c r="X220" i="6" s="1"/>
  <c r="W201" i="6"/>
  <c r="X201" i="6" s="1"/>
  <c r="G216" i="6"/>
  <c r="V198" i="6"/>
  <c r="W184" i="6"/>
  <c r="X184" i="6" s="1"/>
  <c r="V200" i="6"/>
  <c r="W195" i="6"/>
  <c r="X195" i="6" s="1"/>
  <c r="W178" i="6"/>
  <c r="X178" i="6" s="1"/>
  <c r="V178" i="6"/>
  <c r="P188" i="6"/>
  <c r="V177" i="6"/>
  <c r="W172" i="6"/>
  <c r="X172" i="6" s="1"/>
  <c r="V164" i="6"/>
  <c r="G172" i="6"/>
  <c r="W143" i="6"/>
  <c r="X143" i="6" s="1"/>
  <c r="P167" i="6"/>
  <c r="V135" i="6"/>
  <c r="G151" i="6"/>
  <c r="V129" i="6"/>
  <c r="V158" i="6"/>
  <c r="P140" i="6"/>
  <c r="V149" i="6"/>
  <c r="W152" i="6"/>
  <c r="X152" i="6" s="1"/>
  <c r="W125" i="6"/>
  <c r="X125" i="6" s="1"/>
  <c r="W149" i="6"/>
  <c r="X149" i="6" s="1"/>
  <c r="W137" i="6"/>
  <c r="X137" i="6" s="1"/>
  <c r="W175" i="6"/>
  <c r="X175" i="6" s="1"/>
  <c r="P149" i="6"/>
  <c r="V140" i="6"/>
  <c r="W114" i="6"/>
  <c r="X114" i="6" s="1"/>
  <c r="W97" i="6"/>
  <c r="X97" i="6" s="1"/>
  <c r="W118" i="6"/>
  <c r="X118" i="6" s="1"/>
  <c r="W82" i="6"/>
  <c r="X82" i="6" s="1"/>
  <c r="G105" i="6"/>
  <c r="G133" i="6"/>
  <c r="W107" i="6"/>
  <c r="X107" i="6" s="1"/>
  <c r="V75" i="6"/>
  <c r="W85" i="6"/>
  <c r="X85" i="6" s="1"/>
  <c r="W123" i="6"/>
  <c r="X123" i="6" s="1"/>
  <c r="W78" i="6"/>
  <c r="X78" i="6" s="1"/>
  <c r="V87" i="6"/>
  <c r="P67" i="6"/>
  <c r="V235" i="6"/>
  <c r="V216" i="6"/>
  <c r="V176" i="6"/>
  <c r="G173" i="6"/>
  <c r="G135" i="6"/>
  <c r="V81" i="6"/>
  <c r="W80" i="6"/>
  <c r="X80" i="6" s="1"/>
  <c r="G74" i="6"/>
  <c r="G93" i="6"/>
  <c r="G107" i="6"/>
  <c r="P117" i="6"/>
  <c r="G150" i="6"/>
  <c r="P90" i="6"/>
  <c r="P106" i="6"/>
  <c r="G111" i="6"/>
  <c r="P123" i="6"/>
  <c r="G155" i="6"/>
  <c r="P139" i="6"/>
  <c r="P144" i="6"/>
  <c r="G141" i="6"/>
  <c r="P138" i="6"/>
  <c r="G157" i="6"/>
  <c r="G182" i="6"/>
  <c r="G167" i="6"/>
  <c r="P189" i="6"/>
  <c r="P228" i="6"/>
  <c r="P197" i="6"/>
  <c r="G181" i="6"/>
  <c r="P190" i="6"/>
  <c r="P198" i="6"/>
  <c r="P224" i="6"/>
  <c r="P234" i="6"/>
  <c r="P233" i="6"/>
  <c r="P235" i="6"/>
  <c r="P227" i="6"/>
  <c r="P229" i="6"/>
  <c r="G199" i="6"/>
  <c r="V187" i="6"/>
  <c r="V156" i="6"/>
  <c r="W134" i="6"/>
  <c r="X134" i="6" s="1"/>
  <c r="W99" i="6"/>
  <c r="X99" i="6" s="1"/>
  <c r="G82" i="6"/>
  <c r="V94" i="6"/>
  <c r="P127" i="6"/>
  <c r="G72" i="6"/>
  <c r="P119" i="6"/>
  <c r="G110" i="6"/>
  <c r="G149" i="6"/>
  <c r="P134" i="6"/>
  <c r="G179" i="6"/>
  <c r="P171" i="6"/>
  <c r="G198" i="6"/>
  <c r="G195" i="6"/>
  <c r="G183" i="6"/>
  <c r="G201" i="6"/>
  <c r="G191" i="6"/>
  <c r="P183" i="6"/>
  <c r="P202" i="6"/>
  <c r="P200" i="6"/>
  <c r="G225" i="6"/>
  <c r="P207" i="6"/>
  <c r="P205" i="6"/>
  <c r="P212" i="6"/>
  <c r="G233" i="6"/>
  <c r="G224" i="6"/>
  <c r="G240" i="6"/>
  <c r="P225" i="6"/>
  <c r="P100" i="6"/>
  <c r="P231" i="6"/>
  <c r="V201" i="6"/>
  <c r="W171" i="6"/>
  <c r="X171" i="6" s="1"/>
  <c r="W158" i="6"/>
  <c r="X158" i="6" s="1"/>
  <c r="V148" i="6"/>
  <c r="W126" i="6"/>
  <c r="X126" i="6" s="1"/>
  <c r="V82" i="6"/>
  <c r="G119" i="6"/>
  <c r="P109" i="6"/>
  <c r="G122" i="6"/>
  <c r="P74" i="6"/>
  <c r="G108" i="6"/>
  <c r="P173" i="6"/>
  <c r="G145" i="6"/>
  <c r="P156" i="6"/>
  <c r="G162" i="6"/>
  <c r="G177" i="6"/>
  <c r="G168" i="6"/>
  <c r="P169" i="6"/>
  <c r="P216" i="6"/>
  <c r="G190" i="6"/>
  <c r="P199" i="6"/>
  <c r="G189" i="6"/>
  <c r="G196" i="6"/>
  <c r="P218" i="6"/>
  <c r="G211" i="6"/>
  <c r="P192" i="6"/>
  <c r="P217" i="6"/>
  <c r="V67" i="6"/>
  <c r="G220" i="6"/>
  <c r="W191" i="6"/>
  <c r="X191" i="6" s="1"/>
  <c r="V171" i="6"/>
  <c r="V155" i="6"/>
  <c r="P141" i="6"/>
  <c r="W100" i="6"/>
  <c r="X100" i="6" s="1"/>
  <c r="V70" i="6"/>
  <c r="G94" i="6"/>
  <c r="G140" i="6"/>
  <c r="P128" i="6"/>
  <c r="G80" i="6"/>
  <c r="G96" i="6"/>
  <c r="P108" i="6"/>
  <c r="P121" i="6"/>
  <c r="P146" i="6"/>
  <c r="P165" i="6"/>
  <c r="P155" i="6"/>
  <c r="P130" i="6"/>
  <c r="G129" i="6"/>
  <c r="G154" i="6"/>
  <c r="G171" i="6"/>
  <c r="G158" i="6"/>
  <c r="G187" i="6"/>
  <c r="P170" i="6"/>
  <c r="G238" i="6"/>
  <c r="P193" i="6"/>
  <c r="G209" i="6"/>
  <c r="P191" i="6"/>
  <c r="G203" i="6"/>
  <c r="P240" i="6"/>
  <c r="G212" i="6"/>
  <c r="P213" i="6"/>
  <c r="G230" i="6"/>
  <c r="G223" i="6"/>
  <c r="G239" i="6"/>
  <c r="G180" i="6"/>
  <c r="P211" i="6"/>
  <c r="G202" i="6"/>
  <c r="P226" i="6"/>
  <c r="G188" i="6"/>
  <c r="G217" i="6"/>
  <c r="W212" i="6"/>
  <c r="X212" i="6" s="1"/>
  <c r="V183" i="6"/>
  <c r="W202" i="6"/>
  <c r="X202" i="6" s="1"/>
  <c r="V139" i="6"/>
  <c r="P137" i="6"/>
  <c r="G132" i="6"/>
  <c r="P103" i="6"/>
  <c r="W64" i="6"/>
  <c r="X64" i="6" s="1"/>
  <c r="G71" i="6"/>
  <c r="P83" i="6"/>
  <c r="P82" i="6"/>
  <c r="P98" i="6"/>
  <c r="P135" i="6"/>
  <c r="G148" i="6"/>
  <c r="G159" i="6"/>
  <c r="G163" i="6"/>
  <c r="G175" i="6"/>
  <c r="P219" i="6"/>
  <c r="P241" i="6"/>
  <c r="P65" i="6"/>
  <c r="G83" i="6"/>
  <c r="P88" i="6"/>
  <c r="V231" i="6"/>
  <c r="V212" i="6"/>
  <c r="W194" i="6"/>
  <c r="X194" i="6" s="1"/>
  <c r="W166" i="6"/>
  <c r="X166" i="6" s="1"/>
  <c r="W142" i="6"/>
  <c r="X142" i="6" s="1"/>
  <c r="P114" i="6"/>
  <c r="V84" i="6"/>
  <c r="W65" i="6"/>
  <c r="X65" i="6" s="1"/>
  <c r="P73" i="6"/>
  <c r="P71" i="6"/>
  <c r="G123" i="6"/>
  <c r="P86" i="6"/>
  <c r="G100" i="6"/>
  <c r="G113" i="6"/>
  <c r="P111" i="6"/>
  <c r="P125" i="6"/>
  <c r="P147" i="6"/>
  <c r="P129" i="6"/>
  <c r="G117" i="6"/>
  <c r="G134" i="6"/>
  <c r="P136" i="6"/>
  <c r="P232" i="6"/>
  <c r="P160" i="6"/>
  <c r="G160" i="6"/>
  <c r="G161" i="6"/>
  <c r="P176" i="6"/>
  <c r="P181" i="6"/>
  <c r="P194" i="6"/>
  <c r="G170" i="6"/>
  <c r="P163" i="6"/>
  <c r="G192" i="6"/>
  <c r="P186" i="6"/>
  <c r="G206" i="6"/>
  <c r="P185" i="6"/>
  <c r="P182" i="6"/>
  <c r="P236" i="6"/>
  <c r="G213" i="6"/>
  <c r="P214" i="6"/>
  <c r="G222" i="6"/>
  <c r="G218" i="6"/>
  <c r="P204" i="6"/>
  <c r="G219" i="6"/>
  <c r="G234" i="6"/>
  <c r="P184" i="6"/>
  <c r="P95" i="6"/>
  <c r="V224" i="6"/>
  <c r="W198" i="6"/>
  <c r="X198" i="6" s="1"/>
  <c r="P195" i="6"/>
  <c r="V142" i="6"/>
  <c r="W141" i="6"/>
  <c r="X141" i="6" s="1"/>
  <c r="V96" i="6"/>
  <c r="W112" i="6"/>
  <c r="X112" i="6" s="1"/>
  <c r="P87" i="6"/>
  <c r="G102" i="6"/>
  <c r="G109" i="6"/>
  <c r="G136" i="6"/>
  <c r="P116" i="6"/>
  <c r="G142" i="6"/>
  <c r="G137" i="6"/>
  <c r="P152" i="6"/>
  <c r="P142" i="6"/>
  <c r="P150" i="6"/>
  <c r="P153" i="6"/>
  <c r="G166" i="6"/>
  <c r="P164" i="6"/>
  <c r="G176" i="6"/>
  <c r="G214" i="6"/>
  <c r="P220" i="6"/>
  <c r="G232" i="6"/>
  <c r="G73" i="6"/>
  <c r="V217" i="6"/>
  <c r="W199" i="6"/>
  <c r="X199" i="6" s="1"/>
  <c r="W176" i="6"/>
  <c r="X176" i="6" s="1"/>
  <c r="V166" i="6"/>
  <c r="V124" i="6"/>
  <c r="G112" i="6"/>
  <c r="V77" i="6"/>
  <c r="V117" i="6"/>
  <c r="G92" i="6"/>
  <c r="G88" i="6"/>
  <c r="G104" i="6"/>
  <c r="P110" i="6"/>
  <c r="G118" i="6"/>
  <c r="P143" i="6"/>
  <c r="P162" i="6"/>
  <c r="P161" i="6"/>
  <c r="G174" i="6"/>
  <c r="P168" i="6"/>
  <c r="P172" i="6"/>
  <c r="G169" i="6"/>
  <c r="P177" i="6"/>
  <c r="G184" i="6"/>
  <c r="P203" i="6"/>
  <c r="G197" i="6"/>
  <c r="P208" i="6"/>
  <c r="G205" i="6"/>
  <c r="P215" i="6"/>
  <c r="P206" i="6"/>
  <c r="G226" i="6"/>
  <c r="G210" i="6"/>
  <c r="G241" i="6"/>
  <c r="G231" i="6"/>
  <c r="G204" i="6"/>
  <c r="F30" i="6" l="1" a="1"/>
  <c r="F30" i="6" s="1"/>
  <c r="F175" i="6"/>
  <c r="O236" i="6"/>
  <c r="O230" i="6"/>
  <c r="F219" i="6"/>
  <c r="F227" i="6"/>
  <c r="O208" i="6"/>
  <c r="F198" i="6"/>
  <c r="O179" i="6"/>
  <c r="F173" i="6"/>
  <c r="F180" i="6"/>
  <c r="F186" i="6"/>
  <c r="F209" i="6"/>
  <c r="F190" i="6"/>
  <c r="O211" i="6"/>
  <c r="O206" i="6"/>
  <c r="O219" i="6"/>
  <c r="O217" i="6"/>
  <c r="O225" i="6"/>
  <c r="F217" i="6"/>
  <c r="O234" i="6"/>
  <c r="O232" i="6"/>
  <c r="F178" i="6"/>
  <c r="F216" i="6"/>
  <c r="F212" i="6"/>
  <c r="O227" i="6"/>
  <c r="O185" i="6"/>
  <c r="F241" i="6"/>
  <c r="F222" i="6"/>
  <c r="F205" i="6"/>
  <c r="F179" i="6"/>
  <c r="O213" i="6"/>
  <c r="O216" i="6"/>
  <c r="F195" i="6"/>
  <c r="F204" i="6"/>
  <c r="O231" i="6"/>
  <c r="O237" i="6"/>
  <c r="F207" i="6"/>
  <c r="O241" i="6"/>
  <c r="F234" i="6"/>
  <c r="F228" i="6"/>
  <c r="O221" i="6"/>
  <c r="F206" i="6"/>
  <c r="O194" i="6"/>
  <c r="O201" i="6"/>
  <c r="O195" i="6"/>
  <c r="F174" i="6"/>
  <c r="O184" i="6"/>
  <c r="F201" i="6"/>
  <c r="O215" i="6"/>
  <c r="F169" i="6"/>
  <c r="F181" i="6"/>
  <c r="F194" i="6"/>
  <c r="O176" i="6"/>
  <c r="O192" i="6"/>
  <c r="O202" i="6"/>
  <c r="F200" i="6"/>
  <c r="O218" i="6"/>
  <c r="F223" i="6"/>
  <c r="O205" i="6"/>
  <c r="F218" i="6"/>
  <c r="F233" i="6"/>
  <c r="O223" i="6"/>
  <c r="O193" i="6"/>
  <c r="O183" i="6"/>
  <c r="F188" i="6"/>
  <c r="O191" i="6"/>
  <c r="O214" i="6"/>
  <c r="F237" i="6"/>
  <c r="O189" i="6"/>
  <c r="F197" i="6"/>
  <c r="F231" i="6"/>
  <c r="F230" i="6"/>
  <c r="O238" i="6"/>
  <c r="O197" i="6"/>
  <c r="F229" i="6"/>
  <c r="F214" i="6"/>
  <c r="F221" i="6"/>
  <c r="F232" i="6"/>
  <c r="O222" i="6"/>
  <c r="O212" i="6"/>
  <c r="F202" i="6"/>
  <c r="F192" i="6"/>
  <c r="F184" i="6"/>
  <c r="F193" i="6"/>
  <c r="F171" i="6"/>
  <c r="F185" i="6"/>
  <c r="F166" i="6"/>
  <c r="O196" i="6"/>
  <c r="F208" i="6"/>
  <c r="F203" i="6"/>
  <c r="O224" i="6"/>
  <c r="F196" i="6"/>
  <c r="F189" i="6"/>
  <c r="F240" i="6"/>
  <c r="F211" i="6"/>
  <c r="O226" i="6"/>
  <c r="O181" i="6"/>
  <c r="O188" i="6"/>
  <c r="O190" i="6"/>
  <c r="O233" i="6"/>
  <c r="O235" i="6"/>
  <c r="O204" i="6"/>
  <c r="F177" i="6"/>
  <c r="O180" i="6"/>
  <c r="F239" i="6"/>
  <c r="F236" i="6"/>
  <c r="O210" i="6"/>
  <c r="F235" i="6"/>
  <c r="F210" i="6"/>
  <c r="F215" i="6"/>
  <c r="F224" i="6"/>
  <c r="F191" i="6"/>
  <c r="O198" i="6"/>
  <c r="O199" i="6"/>
  <c r="O229" i="6"/>
  <c r="O187" i="6"/>
  <c r="F182" i="6"/>
  <c r="O207" i="6"/>
  <c r="O228" i="6"/>
  <c r="F167" i="6"/>
  <c r="O182" i="6"/>
  <c r="F199" i="6"/>
  <c r="F170" i="6"/>
  <c r="O177" i="6"/>
  <c r="F225" i="6"/>
  <c r="O178" i="6"/>
  <c r="O203" i="6"/>
  <c r="F226" i="6"/>
  <c r="F220" i="6"/>
  <c r="O200" i="6"/>
  <c r="O186" i="6"/>
  <c r="F176" i="6"/>
  <c r="F183" i="6"/>
  <c r="F172" i="6"/>
  <c r="F165" i="6"/>
  <c r="O220" i="6"/>
  <c r="F213" i="6"/>
  <c r="O209" i="6"/>
  <c r="F168" i="6"/>
  <c r="O239" i="6"/>
  <c r="F187" i="6"/>
  <c r="O240" i="6"/>
  <c r="F238" i="6"/>
  <c r="O63" i="6"/>
  <c r="F63" i="6"/>
  <c r="F70" i="6"/>
  <c r="F155" i="6"/>
  <c r="O154" i="6"/>
  <c r="F119" i="6"/>
  <c r="O111" i="6"/>
  <c r="O133" i="6"/>
  <c r="O136" i="6"/>
  <c r="O95" i="6"/>
  <c r="O68" i="6"/>
  <c r="F69" i="6"/>
  <c r="O74" i="6"/>
  <c r="F114" i="6"/>
  <c r="F84" i="6"/>
  <c r="O96" i="6"/>
  <c r="F89" i="6"/>
  <c r="F103" i="6"/>
  <c r="O157" i="6"/>
  <c r="O158" i="6"/>
  <c r="O149" i="6"/>
  <c r="F138" i="6"/>
  <c r="O113" i="6"/>
  <c r="F111" i="6"/>
  <c r="F128" i="6"/>
  <c r="F93" i="6"/>
  <c r="F65" i="6"/>
  <c r="O80" i="6"/>
  <c r="O86" i="6"/>
  <c r="O66" i="6"/>
  <c r="O69" i="6"/>
  <c r="F75" i="6"/>
  <c r="O92" i="6"/>
  <c r="O72" i="6"/>
  <c r="O85" i="6"/>
  <c r="O91" i="6"/>
  <c r="O84" i="6"/>
  <c r="O105" i="6"/>
  <c r="O173" i="6"/>
  <c r="O153" i="6"/>
  <c r="O147" i="6"/>
  <c r="F147" i="6"/>
  <c r="O127" i="6"/>
  <c r="O106" i="6"/>
  <c r="O90" i="6"/>
  <c r="F123" i="6"/>
  <c r="F117" i="6"/>
  <c r="O87" i="6"/>
  <c r="F90" i="6"/>
  <c r="F76" i="6"/>
  <c r="O94" i="6"/>
  <c r="F82" i="6"/>
  <c r="F106" i="6"/>
  <c r="F67" i="6"/>
  <c r="F145" i="6"/>
  <c r="O141" i="6"/>
  <c r="O140" i="6"/>
  <c r="F137" i="6"/>
  <c r="F125" i="6"/>
  <c r="F104" i="6"/>
  <c r="F85" i="6"/>
  <c r="F77" i="6"/>
  <c r="O88" i="6"/>
  <c r="F88" i="6"/>
  <c r="F121" i="6"/>
  <c r="O108" i="6"/>
  <c r="F163" i="6"/>
  <c r="F150" i="6"/>
  <c r="F139" i="6"/>
  <c r="F129" i="6"/>
  <c r="O125" i="6"/>
  <c r="O114" i="6"/>
  <c r="F68" i="6"/>
  <c r="F66" i="6"/>
  <c r="F92" i="6"/>
  <c r="O89" i="6"/>
  <c r="F91" i="6"/>
  <c r="F99" i="6"/>
  <c r="F107" i="6"/>
  <c r="F115" i="6"/>
  <c r="O64" i="6"/>
  <c r="O161" i="6"/>
  <c r="F164" i="6"/>
  <c r="O124" i="6"/>
  <c r="F136" i="6"/>
  <c r="F120" i="6"/>
  <c r="F80" i="6"/>
  <c r="O70" i="6"/>
  <c r="O97" i="6"/>
  <c r="F98" i="6"/>
  <c r="O104" i="6"/>
  <c r="F86" i="6"/>
  <c r="F159" i="6"/>
  <c r="O165" i="6"/>
  <c r="F156" i="6"/>
  <c r="O174" i="6"/>
  <c r="O139" i="6"/>
  <c r="F122" i="6"/>
  <c r="F152" i="6"/>
  <c r="O119" i="6"/>
  <c r="F127" i="6"/>
  <c r="O117" i="6"/>
  <c r="O98" i="6"/>
  <c r="O103" i="6"/>
  <c r="O67" i="6"/>
  <c r="O82" i="6"/>
  <c r="F64" i="6"/>
  <c r="O79" i="6"/>
  <c r="O77" i="6"/>
  <c r="O100" i="6"/>
  <c r="F112" i="6"/>
  <c r="F72" i="6"/>
  <c r="O122" i="6"/>
  <c r="O78" i="6"/>
  <c r="O93" i="6"/>
  <c r="F108" i="6"/>
  <c r="F126" i="6"/>
  <c r="O132" i="6"/>
  <c r="O152" i="6"/>
  <c r="F158" i="6"/>
  <c r="O169" i="6"/>
  <c r="O170" i="6"/>
  <c r="F131" i="6"/>
  <c r="F74" i="6"/>
  <c r="F146" i="6"/>
  <c r="F94" i="6"/>
  <c r="F124" i="6"/>
  <c r="O162" i="6"/>
  <c r="O159" i="6"/>
  <c r="O148" i="6"/>
  <c r="O81" i="6"/>
  <c r="F97" i="6"/>
  <c r="F118" i="6"/>
  <c r="O126" i="6"/>
  <c r="O134" i="6"/>
  <c r="O142" i="6"/>
  <c r="O156" i="6"/>
  <c r="O172" i="6"/>
  <c r="F102" i="6"/>
  <c r="O166" i="6"/>
  <c r="F142" i="6"/>
  <c r="F96" i="6"/>
  <c r="F101" i="6"/>
  <c r="F78" i="6"/>
  <c r="O99" i="6"/>
  <c r="O115" i="6"/>
  <c r="O135" i="6"/>
  <c r="F135" i="6"/>
  <c r="O155" i="6"/>
  <c r="F149" i="6"/>
  <c r="F144" i="6"/>
  <c r="F151" i="6"/>
  <c r="O164" i="6"/>
  <c r="O102" i="6"/>
  <c r="F87" i="6"/>
  <c r="O76" i="6"/>
  <c r="F100" i="6"/>
  <c r="F83" i="6"/>
  <c r="F73" i="6"/>
  <c r="O110" i="6"/>
  <c r="O123" i="6"/>
  <c r="O128" i="6"/>
  <c r="F109" i="6"/>
  <c r="O146" i="6"/>
  <c r="F148" i="6"/>
  <c r="O129" i="6"/>
  <c r="F133" i="6"/>
  <c r="F130" i="6"/>
  <c r="F161" i="6"/>
  <c r="O167" i="6"/>
  <c r="O168" i="6"/>
  <c r="O144" i="6"/>
  <c r="O121" i="6"/>
  <c r="F95" i="6"/>
  <c r="F113" i="6"/>
  <c r="O120" i="6"/>
  <c r="O75" i="6"/>
  <c r="O109" i="6"/>
  <c r="F134" i="6"/>
  <c r="O150" i="6"/>
  <c r="F116" i="6"/>
  <c r="O130" i="6"/>
  <c r="F143" i="6"/>
  <c r="F153" i="6"/>
  <c r="O175" i="6"/>
  <c r="O73" i="6"/>
  <c r="F71" i="6"/>
  <c r="O101" i="6"/>
  <c r="F81" i="6"/>
  <c r="F105" i="6"/>
  <c r="O112" i="6"/>
  <c r="F110" i="6"/>
  <c r="O143" i="6"/>
  <c r="O151" i="6"/>
  <c r="O163" i="6"/>
  <c r="O118" i="6"/>
  <c r="O138" i="6"/>
  <c r="O131" i="6"/>
  <c r="O160" i="6"/>
  <c r="O145" i="6"/>
  <c r="F157" i="6"/>
  <c r="F162" i="6"/>
  <c r="O171" i="6"/>
  <c r="F160" i="6"/>
  <c r="O65" i="6"/>
  <c r="O71" i="6"/>
  <c r="F79" i="6"/>
  <c r="F140" i="6"/>
  <c r="O83" i="6"/>
  <c r="O107" i="6"/>
  <c r="O116" i="6"/>
  <c r="F141" i="6"/>
  <c r="F132" i="6"/>
  <c r="O137" i="6"/>
  <c r="F154" i="6"/>
  <c r="U105" i="6" a="1"/>
  <c r="L92" i="6" a="1"/>
  <c r="U142" i="6" a="1"/>
  <c r="U237" i="6" a="1"/>
  <c r="U179" i="6" a="1"/>
  <c r="U109" i="6" a="1"/>
  <c r="L74" i="6" a="1"/>
  <c r="U77" i="6" a="1"/>
  <c r="L98" i="6" a="1"/>
  <c r="U199" i="6" a="1"/>
  <c r="U128" i="6" a="1"/>
  <c r="U136" i="6" a="1"/>
  <c r="U227" i="6" a="1"/>
  <c r="L120" i="6" a="1"/>
  <c r="U186" i="6" a="1"/>
  <c r="U107" i="6" a="1"/>
  <c r="L213" i="6" a="1"/>
  <c r="U209" i="6" a="1"/>
  <c r="U149" i="6" a="1"/>
  <c r="U155" i="6" a="1"/>
  <c r="L218" i="6" a="1"/>
  <c r="U66" i="6" a="1"/>
  <c r="U187" i="6" a="1"/>
  <c r="L167" i="6" a="1"/>
  <c r="L172" i="6" a="1"/>
  <c r="L214" i="6" a="1"/>
  <c r="U190" i="6" a="1"/>
  <c r="L175" i="6" a="1"/>
  <c r="L132" i="6" a="1"/>
  <c r="U67" i="6" a="1"/>
  <c r="L70" i="6" a="1"/>
  <c r="U102" i="6" a="1"/>
  <c r="U91" i="6" a="1"/>
  <c r="L105" i="6" a="1"/>
  <c r="U140" i="6" a="1"/>
  <c r="L188" i="6" a="1"/>
  <c r="L149" i="6" a="1"/>
  <c r="U123" i="6" a="1"/>
  <c r="U211" i="6" a="1"/>
  <c r="L204" i="6" a="1"/>
  <c r="U160" i="6" a="1"/>
  <c r="L228" i="6" a="1"/>
  <c r="U83" i="6" a="1"/>
  <c r="U87" i="6" a="1"/>
  <c r="U82" i="6" a="1"/>
  <c r="L96" i="6" a="1"/>
  <c r="L97" i="6" a="1"/>
  <c r="L68" i="6" a="1"/>
  <c r="L241" i="6" a="1"/>
  <c r="U202" i="6" a="1"/>
  <c r="U119" i="6" a="1"/>
  <c r="U73" i="6" a="1"/>
  <c r="L109" i="6" a="1"/>
  <c r="L113" i="6" a="1"/>
  <c r="U93" i="6" a="1"/>
  <c r="U228" i="6" a="1"/>
  <c r="L237" i="6" a="1"/>
  <c r="U192" i="6" a="1"/>
  <c r="U239" i="6" a="1"/>
  <c r="L211" i="6" a="1"/>
  <c r="L108" i="6" a="1"/>
  <c r="L236" i="6" a="1"/>
  <c r="U125" i="6" a="1"/>
  <c r="L95" i="6" a="1"/>
  <c r="U152" i="6" a="1"/>
  <c r="L130" i="6" a="1"/>
  <c r="U154" i="6" a="1"/>
  <c r="L136" i="6" a="1"/>
  <c r="U71" i="6" a="1"/>
  <c r="L203" i="6" a="1"/>
  <c r="U212" i="6" a="1"/>
  <c r="L126" i="6" a="1"/>
  <c r="L160" i="6" a="1"/>
  <c r="U68" i="6" a="1"/>
  <c r="U135" i="6" a="1"/>
  <c r="L185" i="6" a="1"/>
  <c r="U139" i="6" a="1"/>
  <c r="L102" i="6" a="1"/>
  <c r="U236" i="6" a="1"/>
  <c r="L124" i="6" a="1"/>
  <c r="U203" i="6" a="1"/>
  <c r="L78" i="6" a="1"/>
  <c r="U64" i="6" a="1"/>
  <c r="U104" i="6" a="1"/>
  <c r="U220" i="6" a="1"/>
  <c r="U226" i="6" a="1"/>
  <c r="U122" i="6" a="1"/>
  <c r="L164" i="6" a="1"/>
  <c r="L117" i="6" a="1"/>
  <c r="U214" i="6" a="1"/>
  <c r="U141" i="6" a="1"/>
  <c r="L182" i="6" a="1"/>
  <c r="U106" i="6" a="1"/>
  <c r="L200" i="6" a="1"/>
  <c r="L140" i="6" a="1"/>
  <c r="L151" i="6" a="1"/>
  <c r="U161" i="6" a="1"/>
  <c r="L103" i="6" a="1"/>
  <c r="L73" i="6" a="1"/>
  <c r="L171" i="6" a="1"/>
  <c r="L159" i="6" a="1"/>
  <c r="L133" i="6" a="1"/>
  <c r="U198" i="6" a="1"/>
  <c r="L112" i="6" a="1"/>
  <c r="L143" i="6" a="1"/>
  <c r="U165" i="6" a="1"/>
  <c r="L217" i="6" a="1"/>
  <c r="L196" i="6" a="1"/>
  <c r="U132" i="6" a="1"/>
  <c r="L134" i="6" a="1"/>
  <c r="L226" i="6" a="1"/>
  <c r="L194" i="6" a="1"/>
  <c r="U121" i="6" a="1"/>
  <c r="L230" i="6" a="1"/>
  <c r="U116" i="6" a="1"/>
  <c r="L64" i="6" a="1"/>
  <c r="L128" i="6" a="1"/>
  <c r="U89" i="6" a="1"/>
  <c r="U180" i="6" a="1"/>
  <c r="U98" i="6" a="1"/>
  <c r="L91" i="6" a="1"/>
  <c r="U206" i="6" a="1"/>
  <c r="L190" i="6" a="1"/>
  <c r="L90" i="6" a="1"/>
  <c r="L156" i="6" a="1"/>
  <c r="L139" i="6" a="1"/>
  <c r="U176" i="6" a="1"/>
  <c r="L157" i="6" a="1"/>
  <c r="L165" i="6" a="1"/>
  <c r="L198" i="6" a="1"/>
  <c r="L193" i="6" a="1"/>
  <c r="U169" i="6" a="1"/>
  <c r="U167" i="6" a="1"/>
  <c r="U229" i="6" a="1"/>
  <c r="U196" i="6" a="1"/>
  <c r="L189" i="6" a="1"/>
  <c r="L77" i="6" a="1"/>
  <c r="U101" i="6" a="1"/>
  <c r="U222" i="6" a="1"/>
  <c r="L142" i="6" a="1"/>
  <c r="L192" i="6" a="1"/>
  <c r="L148" i="6" a="1"/>
  <c r="L119" i="6" a="1"/>
  <c r="L154" i="6" a="1"/>
  <c r="U147" i="6" a="1"/>
  <c r="U63" i="6" a="1"/>
  <c r="U194" i="6" a="1"/>
  <c r="L199" i="6" a="1"/>
  <c r="L232" i="6" a="1"/>
  <c r="L104" i="6" a="1"/>
  <c r="L144" i="6" a="1"/>
  <c r="L152" i="6" a="1"/>
  <c r="U134" i="6" a="1"/>
  <c r="L212" i="6" a="1"/>
  <c r="L137" i="6" a="1"/>
  <c r="L127" i="6" a="1"/>
  <c r="U191" i="6" a="1"/>
  <c r="L125" i="6" a="1"/>
  <c r="L219" i="6" a="1"/>
  <c r="L186" i="6" a="1"/>
  <c r="U156" i="6" a="1"/>
  <c r="U175" i="6" a="1"/>
  <c r="U92" i="6" a="1"/>
  <c r="L183" i="6" a="1"/>
  <c r="U113" i="6" a="1"/>
  <c r="U114" i="6" a="1"/>
  <c r="L179" i="6" a="1"/>
  <c r="L195" i="6" a="1"/>
  <c r="U137" i="6" a="1"/>
  <c r="U70" i="6" a="1"/>
  <c r="U145" i="6" a="1"/>
  <c r="U178" i="6" a="1"/>
  <c r="L85" i="6" a="1"/>
  <c r="L201" i="6" a="1"/>
  <c r="L210" i="6" a="1"/>
  <c r="U207" i="6" a="1"/>
  <c r="U181" i="6" a="1"/>
  <c r="U213" i="6" a="1"/>
  <c r="L86" i="6" a="1"/>
  <c r="L135" i="6" a="1"/>
  <c r="U150" i="6" a="1"/>
  <c r="L153" i="6" a="1"/>
  <c r="L147" i="6" a="1"/>
  <c r="L223" i="6" a="1"/>
  <c r="U233" i="6" a="1"/>
  <c r="L224" i="6" a="1"/>
  <c r="L71" i="6" a="1"/>
  <c r="U108" i="6" a="1"/>
  <c r="L202" i="6" a="1"/>
  <c r="U204" i="6" a="1"/>
  <c r="L89" i="6" a="1"/>
  <c r="L75" i="6" a="1"/>
  <c r="L129" i="6" a="1"/>
  <c r="L162" i="6" a="1"/>
  <c r="U127" i="6" a="1"/>
  <c r="U138" i="6" a="1"/>
  <c r="U118" i="6" a="1"/>
  <c r="L94" i="6" a="1"/>
  <c r="L65" i="6" a="1"/>
  <c r="L184" i="6" a="1"/>
  <c r="L99" i="6" a="1"/>
  <c r="L168" i="6" a="1"/>
  <c r="U232" i="6" a="1"/>
  <c r="L169" i="6" a="1"/>
  <c r="L233" i="6" a="1"/>
  <c r="L79" i="6" a="1"/>
  <c r="L231" i="6" a="1"/>
  <c r="L177" i="6" a="1"/>
  <c r="U99" i="6" a="1"/>
  <c r="L238" i="6" a="1"/>
  <c r="U86" i="6" a="1"/>
  <c r="L131" i="6" a="1"/>
  <c r="U234" i="6" a="1"/>
  <c r="L163" i="6" a="1"/>
  <c r="U88" i="6" a="1"/>
  <c r="U235" i="6" a="1"/>
  <c r="U74" i="6" a="1"/>
  <c r="L80" i="6" a="1"/>
  <c r="L181" i="6" a="1"/>
  <c r="U112" i="6" a="1"/>
  <c r="L208" i="6" a="1"/>
  <c r="U96" i="6" a="1"/>
  <c r="L84" i="6" a="1"/>
  <c r="U111" i="6" a="1"/>
  <c r="U90" i="6" a="1"/>
  <c r="L197" i="6" a="1"/>
  <c r="U172" i="6" a="1"/>
  <c r="U219" i="6" a="1"/>
  <c r="L150" i="6" a="1"/>
  <c r="L100" i="6" a="1"/>
  <c r="L81" i="6" a="1"/>
  <c r="L207" i="6" a="1"/>
  <c r="U241" i="6" a="1"/>
  <c r="U182" i="6" a="1"/>
  <c r="U170" i="6" a="1"/>
  <c r="U143" i="6" a="1"/>
  <c r="U223" i="6" a="1"/>
  <c r="L187" i="6" a="1"/>
  <c r="U151" i="6" a="1"/>
  <c r="U126" i="6" a="1"/>
  <c r="U218" i="6" a="1"/>
  <c r="U124" i="6" a="1"/>
  <c r="U200" i="6" a="1"/>
  <c r="L76" i="6" a="1"/>
  <c r="L161" i="6" a="1"/>
  <c r="L225" i="6" a="1"/>
  <c r="L173" i="6" a="1"/>
  <c r="L240" i="6" a="1"/>
  <c r="L222" i="6" a="1"/>
  <c r="U76" i="6" a="1"/>
  <c r="L67" i="6" a="1"/>
  <c r="U72" i="6" a="1"/>
  <c r="L110" i="6" a="1"/>
  <c r="U216" i="6" a="1"/>
  <c r="L118" i="6" a="1"/>
  <c r="U129" i="6" a="1"/>
  <c r="U173" i="6" a="1"/>
  <c r="L239" i="6" a="1"/>
  <c r="L123" i="6" a="1"/>
  <c r="L82" i="6" a="1"/>
  <c r="U177" i="6" a="1"/>
  <c r="U120" i="6" a="1"/>
  <c r="U153" i="6" a="1"/>
  <c r="U75" i="6" a="1"/>
  <c r="U85" i="6" a="1"/>
  <c r="U78" i="6" a="1"/>
  <c r="U163" i="6" a="1"/>
  <c r="L205" i="6" a="1"/>
  <c r="U130" i="6" a="1"/>
  <c r="L158" i="6" a="1"/>
  <c r="U201" i="6" a="1"/>
  <c r="U193" i="6" a="1"/>
  <c r="U162" i="6" a="1"/>
  <c r="L221" i="6" a="1"/>
  <c r="L170" i="6" a="1"/>
  <c r="U100" i="6" a="1"/>
  <c r="L83" i="6" a="1"/>
  <c r="L145" i="6" a="1"/>
  <c r="U97" i="6" a="1"/>
  <c r="L115" i="6" a="1"/>
  <c r="L235" i="6" a="1"/>
  <c r="U81" i="6" a="1"/>
  <c r="L107" i="6" a="1"/>
  <c r="U188" i="6" a="1"/>
  <c r="U217" i="6" a="1"/>
  <c r="L88" i="6" a="1"/>
  <c r="L69" i="6" a="1"/>
  <c r="U208" i="6" a="1"/>
  <c r="L234" i="6" a="1"/>
  <c r="L209" i="6" a="1"/>
  <c r="U171" i="6" a="1"/>
  <c r="U144" i="6" a="1"/>
  <c r="L176" i="6" a="1"/>
  <c r="L116" i="6" a="1"/>
  <c r="L66" i="6" a="1"/>
  <c r="L166" i="6" a="1"/>
  <c r="U205" i="6" a="1"/>
  <c r="U79" i="6" a="1"/>
  <c r="L174" i="6" a="1"/>
  <c r="U224" i="6" a="1"/>
  <c r="U164" i="6" a="1"/>
  <c r="L114" i="6" a="1"/>
  <c r="U168" i="6" a="1"/>
  <c r="U84" i="6" a="1"/>
  <c r="L180" i="6" a="1"/>
  <c r="U189" i="6" a="1"/>
  <c r="U166" i="6" a="1"/>
  <c r="L93" i="6" a="1"/>
  <c r="L101" i="6" a="1"/>
  <c r="L138" i="6" a="1"/>
  <c r="U95" i="6" a="1"/>
  <c r="L215" i="6" a="1"/>
  <c r="U158" i="6" a="1"/>
  <c r="U215" i="6" a="1"/>
  <c r="U65" i="6" a="1"/>
  <c r="U225" i="6" a="1"/>
  <c r="U197" i="6" a="1"/>
  <c r="L229" i="6" a="1"/>
  <c r="L122" i="6" a="1"/>
  <c r="L220" i="6" a="1"/>
  <c r="L216" i="6" a="1"/>
  <c r="L141" i="6" a="1"/>
  <c r="U94" i="6" a="1"/>
  <c r="U185" i="6" a="1"/>
  <c r="L72" i="6" a="1"/>
  <c r="U238" i="6" a="1"/>
  <c r="U69" i="6" a="1"/>
  <c r="L106" i="6" a="1"/>
  <c r="L206" i="6" a="1"/>
  <c r="U210" i="6" a="1"/>
  <c r="U146" i="6" a="1"/>
  <c r="U184" i="6" a="1"/>
  <c r="U117" i="6" a="1"/>
  <c r="L87" i="6" a="1"/>
  <c r="U183" i="6" a="1"/>
  <c r="L146" i="6" a="1"/>
  <c r="U131" i="6" a="1"/>
  <c r="U157" i="6" a="1"/>
  <c r="U133" i="6" a="1"/>
  <c r="U159" i="6" a="1"/>
  <c r="U115" i="6" a="1"/>
  <c r="L155" i="6" a="1"/>
  <c r="U221" i="6" a="1"/>
  <c r="L121" i="6" a="1"/>
  <c r="U148" i="6" a="1"/>
  <c r="U80" i="6" a="1"/>
  <c r="U231" i="6" a="1"/>
  <c r="U110" i="6" a="1"/>
  <c r="L191" i="6" a="1"/>
  <c r="L178" i="6" a="1"/>
  <c r="U103" i="6" a="1"/>
  <c r="U240" i="6" a="1"/>
  <c r="L227" i="6" a="1"/>
  <c r="L111" i="6" a="1"/>
  <c r="L63" i="6" a="1"/>
  <c r="U174" i="6" a="1"/>
  <c r="U195" i="6" a="1"/>
  <c r="U230" i="6" a="1"/>
  <c r="L157" i="6" l="1"/>
  <c r="U164" i="6"/>
  <c r="U139" i="6"/>
  <c r="L90" i="6"/>
  <c r="U220" i="6"/>
  <c r="U196" i="6"/>
  <c r="U216" i="6"/>
  <c r="L110" i="6"/>
  <c r="U142" i="6"/>
  <c r="U70" i="6"/>
  <c r="U153" i="6"/>
  <c r="L75" i="6"/>
  <c r="L111" i="6"/>
  <c r="U96" i="6"/>
  <c r="U133" i="6"/>
  <c r="L238" i="6"/>
  <c r="L165" i="6"/>
  <c r="U203" i="6"/>
  <c r="U228" i="6"/>
  <c r="L224" i="6"/>
  <c r="L177" i="6"/>
  <c r="L211" i="6"/>
  <c r="L166" i="6"/>
  <c r="U222" i="6"/>
  <c r="L231" i="6"/>
  <c r="U193" i="6"/>
  <c r="U202" i="6"/>
  <c r="U184" i="6"/>
  <c r="L234" i="6"/>
  <c r="U213" i="6"/>
  <c r="L216" i="6"/>
  <c r="U206" i="6"/>
  <c r="L198" i="6"/>
  <c r="U75" i="6"/>
  <c r="U169" i="6"/>
  <c r="L68" i="6"/>
  <c r="U92" i="6"/>
  <c r="U136" i="6"/>
  <c r="U226" i="6"/>
  <c r="U183" i="6"/>
  <c r="L212" i="6"/>
  <c r="U145" i="6"/>
  <c r="L151" i="6"/>
  <c r="U174" i="6"/>
  <c r="U114" i="6"/>
  <c r="L154" i="6"/>
  <c r="L133" i="6"/>
  <c r="L101" i="6"/>
  <c r="L112" i="6"/>
  <c r="L80" i="6"/>
  <c r="L117" i="6"/>
  <c r="L84" i="6"/>
  <c r="L172" i="6"/>
  <c r="U204" i="6"/>
  <c r="L232" i="6"/>
  <c r="L197" i="6"/>
  <c r="L174" i="6"/>
  <c r="L179" i="6"/>
  <c r="L178" i="6"/>
  <c r="U211" i="6"/>
  <c r="U208" i="6"/>
  <c r="U137" i="6"/>
  <c r="U71" i="6"/>
  <c r="U131" i="6"/>
  <c r="L105" i="6"/>
  <c r="U130" i="6"/>
  <c r="L95" i="6"/>
  <c r="U129" i="6"/>
  <c r="L83" i="6"/>
  <c r="L149" i="6"/>
  <c r="L96" i="6"/>
  <c r="U126" i="6"/>
  <c r="L94" i="6"/>
  <c r="U132" i="6"/>
  <c r="U100" i="6"/>
  <c r="U117" i="6"/>
  <c r="U165" i="6"/>
  <c r="L120" i="6"/>
  <c r="L99" i="6"/>
  <c r="L129" i="6"/>
  <c r="L77" i="6"/>
  <c r="L67" i="6"/>
  <c r="L123" i="6"/>
  <c r="U105" i="6"/>
  <c r="U66" i="6"/>
  <c r="L138" i="6"/>
  <c r="L114" i="6"/>
  <c r="L119" i="6"/>
  <c r="L187" i="6"/>
  <c r="L183" i="6"/>
  <c r="L225" i="6"/>
  <c r="L182" i="6"/>
  <c r="L210" i="6"/>
  <c r="U235" i="6"/>
  <c r="L189" i="6"/>
  <c r="L171" i="6"/>
  <c r="L221" i="6"/>
  <c r="U189" i="6"/>
  <c r="L233" i="6"/>
  <c r="U176" i="6"/>
  <c r="U195" i="6"/>
  <c r="L207" i="6"/>
  <c r="L205" i="6"/>
  <c r="U232" i="6"/>
  <c r="L190" i="6"/>
  <c r="L227" i="6"/>
  <c r="U175" i="6"/>
  <c r="U156" i="6"/>
  <c r="U67" i="6"/>
  <c r="L121" i="6"/>
  <c r="L89" i="6"/>
  <c r="L167" i="6"/>
  <c r="U212" i="6"/>
  <c r="U219" i="6"/>
  <c r="L130" i="6"/>
  <c r="L158" i="6"/>
  <c r="U87" i="6"/>
  <c r="U112" i="6"/>
  <c r="L73" i="6"/>
  <c r="U152" i="6"/>
  <c r="L107" i="6"/>
  <c r="U173" i="6"/>
  <c r="U240" i="6"/>
  <c r="L215" i="6"/>
  <c r="U192" i="6"/>
  <c r="U65" i="6"/>
  <c r="L116" i="6"/>
  <c r="L148" i="6"/>
  <c r="L100" i="6"/>
  <c r="U155" i="6"/>
  <c r="L142" i="6"/>
  <c r="L118" i="6"/>
  <c r="L146" i="6"/>
  <c r="L126" i="6"/>
  <c r="U77" i="6"/>
  <c r="L127" i="6"/>
  <c r="L159" i="6"/>
  <c r="L136" i="6"/>
  <c r="L91" i="6"/>
  <c r="L139" i="6"/>
  <c r="L85" i="6"/>
  <c r="L106" i="6"/>
  <c r="U90" i="6"/>
  <c r="U84" i="6"/>
  <c r="U86" i="6"/>
  <c r="U149" i="6"/>
  <c r="U74" i="6"/>
  <c r="U154" i="6"/>
  <c r="U239" i="6"/>
  <c r="L176" i="6"/>
  <c r="U177" i="6"/>
  <c r="U187" i="6"/>
  <c r="L235" i="6"/>
  <c r="U233" i="6"/>
  <c r="L196" i="6"/>
  <c r="L193" i="6"/>
  <c r="L214" i="6"/>
  <c r="L237" i="6"/>
  <c r="L218" i="6"/>
  <c r="L194" i="6"/>
  <c r="U201" i="6"/>
  <c r="U237" i="6"/>
  <c r="L222" i="6"/>
  <c r="U234" i="6"/>
  <c r="L209" i="6"/>
  <c r="L219" i="6"/>
  <c r="U143" i="6"/>
  <c r="U99" i="6"/>
  <c r="U122" i="6"/>
  <c r="U147" i="6"/>
  <c r="L226" i="6"/>
  <c r="L230" i="6"/>
  <c r="L228" i="6"/>
  <c r="L153" i="6"/>
  <c r="U162" i="6"/>
  <c r="L115" i="6"/>
  <c r="U160" i="6"/>
  <c r="L144" i="6"/>
  <c r="U98" i="6"/>
  <c r="U88" i="6"/>
  <c r="U113" i="6"/>
  <c r="U178" i="6"/>
  <c r="U223" i="6"/>
  <c r="L132" i="6"/>
  <c r="L81" i="6"/>
  <c r="L141" i="6"/>
  <c r="U101" i="6"/>
  <c r="U146" i="6"/>
  <c r="L135" i="6"/>
  <c r="L97" i="6"/>
  <c r="L74" i="6"/>
  <c r="L108" i="6"/>
  <c r="U79" i="6"/>
  <c r="U119" i="6"/>
  <c r="L86" i="6"/>
  <c r="U124" i="6"/>
  <c r="U89" i="6"/>
  <c r="L150" i="6"/>
  <c r="L104" i="6"/>
  <c r="L82" i="6"/>
  <c r="U106" i="6"/>
  <c r="U91" i="6"/>
  <c r="U80" i="6"/>
  <c r="U158" i="6"/>
  <c r="L69" i="6"/>
  <c r="L155" i="6"/>
  <c r="L168" i="6"/>
  <c r="U186" i="6"/>
  <c r="L170" i="6"/>
  <c r="U229" i="6"/>
  <c r="U210" i="6"/>
  <c r="U190" i="6"/>
  <c r="U224" i="6"/>
  <c r="L184" i="6"/>
  <c r="L229" i="6"/>
  <c r="U214" i="6"/>
  <c r="U205" i="6"/>
  <c r="L181" i="6"/>
  <c r="U194" i="6"/>
  <c r="U231" i="6"/>
  <c r="L241" i="6"/>
  <c r="L217" i="6"/>
  <c r="L186" i="6"/>
  <c r="U230" i="6"/>
  <c r="L161" i="6"/>
  <c r="U159" i="6"/>
  <c r="U64" i="6"/>
  <c r="U140" i="6"/>
  <c r="U63" i="6"/>
  <c r="U180" i="6"/>
  <c r="L200" i="6"/>
  <c r="U179" i="6"/>
  <c r="U120" i="6"/>
  <c r="L78" i="6"/>
  <c r="U103" i="6"/>
  <c r="U141" i="6"/>
  <c r="L79" i="6"/>
  <c r="L113" i="6"/>
  <c r="U134" i="6"/>
  <c r="L156" i="6"/>
  <c r="U125" i="6"/>
  <c r="U69" i="6"/>
  <c r="U111" i="6"/>
  <c r="U207" i="6"/>
  <c r="L240" i="6"/>
  <c r="U241" i="6"/>
  <c r="U138" i="6"/>
  <c r="U121" i="6"/>
  <c r="L160" i="6"/>
  <c r="U118" i="6"/>
  <c r="U150" i="6"/>
  <c r="U144" i="6"/>
  <c r="U76" i="6"/>
  <c r="U166" i="6"/>
  <c r="U116" i="6"/>
  <c r="U171" i="6"/>
  <c r="U163" i="6"/>
  <c r="L71" i="6"/>
  <c r="L134" i="6"/>
  <c r="U168" i="6"/>
  <c r="L109" i="6"/>
  <c r="L87" i="6"/>
  <c r="U135" i="6"/>
  <c r="L102" i="6"/>
  <c r="U81" i="6"/>
  <c r="L131" i="6"/>
  <c r="U93" i="6"/>
  <c r="L64" i="6"/>
  <c r="L152" i="6"/>
  <c r="U104" i="6"/>
  <c r="L164" i="6"/>
  <c r="L92" i="6"/>
  <c r="L163" i="6"/>
  <c r="L125" i="6"/>
  <c r="U94" i="6"/>
  <c r="U127" i="6"/>
  <c r="U85" i="6"/>
  <c r="L65" i="6"/>
  <c r="U157" i="6"/>
  <c r="U68" i="6"/>
  <c r="L70" i="6"/>
  <c r="U209" i="6"/>
  <c r="U200" i="6"/>
  <c r="L199" i="6"/>
  <c r="U199" i="6"/>
  <c r="L236" i="6"/>
  <c r="U188" i="6"/>
  <c r="L203" i="6"/>
  <c r="L192" i="6"/>
  <c r="U197" i="6"/>
  <c r="U191" i="6"/>
  <c r="L223" i="6"/>
  <c r="L169" i="6"/>
  <c r="L206" i="6"/>
  <c r="L204" i="6"/>
  <c r="U185" i="6"/>
  <c r="U225" i="6"/>
  <c r="L180" i="6"/>
  <c r="U236" i="6"/>
  <c r="U83" i="6"/>
  <c r="U123" i="6"/>
  <c r="U97" i="6"/>
  <c r="L128" i="6"/>
  <c r="L191" i="6"/>
  <c r="L201" i="6"/>
  <c r="L140" i="6"/>
  <c r="U110" i="6"/>
  <c r="L72" i="6"/>
  <c r="L88" i="6"/>
  <c r="L143" i="6"/>
  <c r="L124" i="6"/>
  <c r="L145" i="6"/>
  <c r="L185" i="6"/>
  <c r="U107" i="6"/>
  <c r="L162" i="6"/>
  <c r="U151" i="6"/>
  <c r="U73" i="6"/>
  <c r="U109" i="6"/>
  <c r="U167" i="6"/>
  <c r="U128" i="6"/>
  <c r="U102" i="6"/>
  <c r="U115" i="6"/>
  <c r="U172" i="6"/>
  <c r="U148" i="6"/>
  <c r="U170" i="6"/>
  <c r="U78" i="6"/>
  <c r="U82" i="6"/>
  <c r="L122" i="6"/>
  <c r="L98" i="6"/>
  <c r="U161" i="6"/>
  <c r="L66" i="6"/>
  <c r="U108" i="6"/>
  <c r="L137" i="6"/>
  <c r="L76" i="6"/>
  <c r="L147" i="6"/>
  <c r="U72" i="6"/>
  <c r="L93" i="6"/>
  <c r="L103" i="6"/>
  <c r="U95" i="6"/>
  <c r="L63" i="6"/>
  <c r="L213" i="6"/>
  <c r="L220" i="6"/>
  <c r="U182" i="6"/>
  <c r="U198" i="6"/>
  <c r="L239" i="6"/>
  <c r="U181" i="6"/>
  <c r="L208" i="6"/>
  <c r="L202" i="6"/>
  <c r="U238" i="6"/>
  <c r="L188" i="6"/>
  <c r="U218" i="6"/>
  <c r="U215" i="6"/>
  <c r="U221" i="6"/>
  <c r="L195" i="6"/>
  <c r="U227" i="6"/>
  <c r="U217" i="6"/>
  <c r="L173" i="6"/>
  <c r="L175" i="6"/>
  <c r="F35" i="6" a="1"/>
  <c r="F35" i="6" s="1"/>
  <c r="Y153" i="6" l="1"/>
  <c r="F29" i="6" a="1"/>
  <c r="F29" i="6" s="1"/>
  <c r="F36" i="6" a="1"/>
  <c r="F36" i="6" s="1"/>
  <c r="F37" i="6" s="1"/>
  <c r="F28" i="6" a="1"/>
  <c r="F28" i="6" s="1"/>
  <c r="Y69" i="6"/>
  <c r="Y79" i="6"/>
  <c r="Y76" i="6"/>
  <c r="Y221" i="6"/>
  <c r="Y137" i="6"/>
  <c r="Y105" i="6"/>
  <c r="Y196" i="6"/>
  <c r="Y198" i="6"/>
  <c r="Y125" i="6"/>
  <c r="Y110" i="6"/>
  <c r="Y200" i="6"/>
  <c r="Y207" i="6"/>
  <c r="Y220" i="6"/>
  <c r="Y219" i="6"/>
  <c r="Y161" i="6"/>
  <c r="Y95" i="6"/>
  <c r="Y150" i="6"/>
  <c r="Y136" i="6"/>
  <c r="Y159" i="6"/>
  <c r="Y113" i="6"/>
  <c r="Y152" i="6"/>
  <c r="Y114" i="6"/>
  <c r="Y151" i="6"/>
  <c r="Y126" i="6"/>
  <c r="Y90" i="6"/>
  <c r="Y237" i="6"/>
  <c r="Y176" i="6"/>
  <c r="Y224" i="6"/>
  <c r="Y213" i="6"/>
  <c r="Y147" i="6"/>
  <c r="Y133" i="6"/>
  <c r="Y209" i="6"/>
  <c r="Y189" i="6"/>
  <c r="Y63" i="6"/>
  <c r="Y229" i="6"/>
  <c r="Y142" i="6"/>
  <c r="Y222" i="6"/>
  <c r="Y227" i="6"/>
  <c r="Y202" i="6"/>
  <c r="Y193" i="6"/>
  <c r="Y134" i="6"/>
  <c r="Y130" i="6"/>
  <c r="Y206" i="6"/>
  <c r="Y141" i="6"/>
  <c r="Y183" i="6"/>
  <c r="Y119" i="6"/>
  <c r="Y139" i="6"/>
  <c r="Y97" i="6"/>
  <c r="Y72" i="6"/>
  <c r="Y179" i="6"/>
  <c r="Y122" i="6"/>
  <c r="Y192" i="6"/>
  <c r="Y87" i="6"/>
  <c r="Y65" i="6"/>
  <c r="Y181" i="6"/>
  <c r="Y215" i="6"/>
  <c r="Y98" i="6"/>
  <c r="Y148" i="6"/>
  <c r="Y143" i="6"/>
  <c r="Y66" i="6"/>
  <c r="Y157" i="6"/>
  <c r="Y92" i="6"/>
  <c r="Y162" i="6"/>
  <c r="Y103" i="6"/>
  <c r="Y108" i="6"/>
  <c r="Y235" i="6"/>
  <c r="Y233" i="6"/>
  <c r="Y149" i="6"/>
  <c r="Y131" i="6"/>
  <c r="Y144" i="6"/>
  <c r="Y132" i="6"/>
  <c r="Y225" i="6"/>
  <c r="Y116" i="6"/>
  <c r="Y129" i="6"/>
  <c r="Y145" i="6"/>
  <c r="Y186" i="6"/>
  <c r="Y184" i="6"/>
  <c r="Y217" i="6"/>
  <c r="Y70" i="6"/>
  <c r="Y216" i="6"/>
  <c r="Y74" i="6"/>
  <c r="Y71" i="6"/>
  <c r="Y218" i="6"/>
  <c r="Y78" i="6"/>
  <c r="Y104" i="6"/>
  <c r="Y91" i="6"/>
  <c r="Y160" i="6"/>
  <c r="Y67" i="6"/>
  <c r="Y73" i="6"/>
  <c r="Y170" i="6"/>
  <c r="Y171" i="6"/>
  <c r="Y204" i="6"/>
  <c r="Y102" i="6"/>
  <c r="Y138" i="6"/>
  <c r="Y135" i="6"/>
  <c r="Y140" i="6"/>
  <c r="Y77" i="6"/>
  <c r="Y146" i="6"/>
  <c r="Y68" i="6"/>
  <c r="Y117" i="6"/>
  <c r="Y214" i="6"/>
  <c r="Y205" i="6"/>
  <c r="Y174" i="6"/>
  <c r="Y228" i="6"/>
  <c r="Y118" i="6"/>
  <c r="Y93" i="6"/>
  <c r="Y112" i="6"/>
  <c r="Y168" i="6"/>
  <c r="Y239" i="6"/>
  <c r="Y199" i="6"/>
  <c r="Y169" i="6"/>
  <c r="Y201" i="6"/>
  <c r="Y191" i="6"/>
  <c r="Y64" i="6"/>
  <c r="Y158" i="6"/>
  <c r="Y84" i="6"/>
  <c r="Y94" i="6"/>
  <c r="Y175" i="6"/>
  <c r="Y210" i="6"/>
  <c r="Y231" i="6"/>
  <c r="Y165" i="6"/>
  <c r="Y203" i="6"/>
  <c r="Y167" i="6"/>
  <c r="Y127" i="6"/>
  <c r="Y99" i="6"/>
  <c r="Y155" i="6"/>
  <c r="Y163" i="6"/>
  <c r="Y86" i="6"/>
  <c r="Y109" i="6"/>
  <c r="Y120" i="6"/>
  <c r="Y100" i="6"/>
  <c r="Y88" i="6"/>
  <c r="Y124" i="6"/>
  <c r="Y241" i="6"/>
  <c r="Y182" i="6"/>
  <c r="Y197" i="6"/>
  <c r="Y172" i="6"/>
  <c r="Y238" i="6"/>
  <c r="Y226" i="6"/>
  <c r="Y180" i="6"/>
  <c r="Y106" i="6"/>
  <c r="Y81" i="6"/>
  <c r="Y107" i="6"/>
  <c r="Y96" i="6"/>
  <c r="Y121" i="6"/>
  <c r="Y232" i="6"/>
  <c r="Y166" i="6"/>
  <c r="Y230" i="6"/>
  <c r="Y223" i="6"/>
  <c r="Y164" i="6"/>
  <c r="Y85" i="6"/>
  <c r="Y111" i="6"/>
  <c r="Y80" i="6"/>
  <c r="Y89" i="6"/>
  <c r="Y115" i="6"/>
  <c r="Y101" i="6"/>
  <c r="Y194" i="6"/>
  <c r="Y178" i="6"/>
  <c r="Y185" i="6"/>
  <c r="Y173" i="6"/>
  <c r="Y211" i="6"/>
  <c r="Y188" i="6"/>
  <c r="Y195" i="6"/>
  <c r="Y236" i="6"/>
  <c r="Y82" i="6"/>
  <c r="Y123" i="6"/>
  <c r="Y154" i="6"/>
  <c r="Y75" i="6"/>
  <c r="Y156" i="6"/>
  <c r="Y83" i="6"/>
  <c r="Y128" i="6"/>
  <c r="Y190" i="6"/>
  <c r="Y187" i="6"/>
  <c r="Y240" i="6"/>
  <c r="Y208" i="6"/>
  <c r="Y234" i="6"/>
  <c r="Y177" i="6"/>
  <c r="Y212" i="6"/>
  <c r="B23" i="3"/>
  <c r="F31" i="6" l="1"/>
  <c r="F6" i="6" s="1"/>
  <c r="C23" i="3"/>
  <c r="D23" i="3"/>
  <c r="B11" i="10" l="1"/>
  <c r="F7" i="6"/>
  <c r="B12" i="10" s="1"/>
  <c r="G34" i="3"/>
  <c r="G38" i="3"/>
  <c r="G42" i="3"/>
  <c r="G46" i="3"/>
  <c r="G50" i="3"/>
  <c r="G54" i="3"/>
  <c r="G58" i="3"/>
  <c r="G62" i="3"/>
  <c r="G66" i="3"/>
  <c r="G70" i="3"/>
  <c r="G74" i="3"/>
  <c r="G78" i="3"/>
  <c r="G82" i="3"/>
  <c r="G86" i="3"/>
  <c r="G90" i="3"/>
  <c r="G94" i="3"/>
  <c r="G98" i="3"/>
  <c r="G102" i="3"/>
  <c r="G106" i="3"/>
  <c r="G110" i="3"/>
  <c r="G114" i="3"/>
  <c r="G118" i="3"/>
  <c r="F33" i="3"/>
  <c r="J33" i="3" s="1"/>
  <c r="K33" i="3" s="1"/>
  <c r="B37" i="11" s="1"/>
  <c r="F53" i="3"/>
  <c r="J53" i="3" s="1"/>
  <c r="K53" i="3" s="1"/>
  <c r="B57" i="11" s="1"/>
  <c r="F81" i="3"/>
  <c r="J81" i="3" s="1"/>
  <c r="K81" i="3" s="1"/>
  <c r="B85" i="11" s="1"/>
  <c r="F101" i="3"/>
  <c r="J101" i="3" s="1"/>
  <c r="K101" i="3" s="1"/>
  <c r="B105" i="11" s="1"/>
  <c r="G37" i="3"/>
  <c r="G53" i="3"/>
  <c r="G69" i="3"/>
  <c r="G85" i="3"/>
  <c r="G105" i="3"/>
  <c r="F54" i="3"/>
  <c r="J54" i="3" s="1"/>
  <c r="K54" i="3" s="1"/>
  <c r="B58" i="11" s="1"/>
  <c r="F74" i="3"/>
  <c r="J74" i="3" s="1"/>
  <c r="K74" i="3" s="1"/>
  <c r="B78" i="11" s="1"/>
  <c r="F86" i="3"/>
  <c r="J86" i="3" s="1"/>
  <c r="K86" i="3" s="1"/>
  <c r="B90" i="11" s="1"/>
  <c r="F102" i="3"/>
  <c r="J102" i="3" s="1"/>
  <c r="K102" i="3" s="1"/>
  <c r="B106" i="11" s="1"/>
  <c r="F118" i="3"/>
  <c r="J118" i="3" s="1"/>
  <c r="K118" i="3" s="1"/>
  <c r="B122" i="11" s="1"/>
  <c r="F35" i="3"/>
  <c r="J35" i="3" s="1"/>
  <c r="K35" i="3" s="1"/>
  <c r="B39" i="11" s="1"/>
  <c r="F39" i="3"/>
  <c r="J39" i="3" s="1"/>
  <c r="K39" i="3" s="1"/>
  <c r="B43" i="11" s="1"/>
  <c r="F43" i="3"/>
  <c r="J43" i="3" s="1"/>
  <c r="K43" i="3" s="1"/>
  <c r="B47" i="11" s="1"/>
  <c r="F47" i="3"/>
  <c r="J47" i="3" s="1"/>
  <c r="K47" i="3" s="1"/>
  <c r="B51" i="11" s="1"/>
  <c r="F51" i="3"/>
  <c r="J51" i="3" s="1"/>
  <c r="K51" i="3" s="1"/>
  <c r="B55" i="11" s="1"/>
  <c r="F55" i="3"/>
  <c r="J55" i="3" s="1"/>
  <c r="K55" i="3" s="1"/>
  <c r="B59" i="11" s="1"/>
  <c r="F59" i="3"/>
  <c r="J59" i="3" s="1"/>
  <c r="K59" i="3" s="1"/>
  <c r="B63" i="11" s="1"/>
  <c r="F63" i="3"/>
  <c r="J63" i="3" s="1"/>
  <c r="K63" i="3" s="1"/>
  <c r="B67" i="11" s="1"/>
  <c r="F67" i="3"/>
  <c r="J67" i="3" s="1"/>
  <c r="K67" i="3" s="1"/>
  <c r="B71" i="11" s="1"/>
  <c r="F71" i="3"/>
  <c r="J71" i="3" s="1"/>
  <c r="K71" i="3" s="1"/>
  <c r="B75" i="11" s="1"/>
  <c r="F75" i="3"/>
  <c r="J75" i="3" s="1"/>
  <c r="K75" i="3" s="1"/>
  <c r="B79" i="11" s="1"/>
  <c r="F79" i="3"/>
  <c r="J79" i="3" s="1"/>
  <c r="K79" i="3" s="1"/>
  <c r="B83" i="11" s="1"/>
  <c r="F83" i="3"/>
  <c r="J83" i="3" s="1"/>
  <c r="K83" i="3" s="1"/>
  <c r="B87" i="11" s="1"/>
  <c r="F87" i="3"/>
  <c r="J87" i="3" s="1"/>
  <c r="K87" i="3" s="1"/>
  <c r="B91" i="11" s="1"/>
  <c r="F91" i="3"/>
  <c r="J91" i="3" s="1"/>
  <c r="K91" i="3" s="1"/>
  <c r="B95" i="11" s="1"/>
  <c r="F95" i="3"/>
  <c r="J95" i="3" s="1"/>
  <c r="K95" i="3" s="1"/>
  <c r="B99" i="11" s="1"/>
  <c r="F99" i="3"/>
  <c r="J99" i="3" s="1"/>
  <c r="K99" i="3" s="1"/>
  <c r="B103" i="11" s="1"/>
  <c r="F103" i="3"/>
  <c r="J103" i="3" s="1"/>
  <c r="K103" i="3" s="1"/>
  <c r="B107" i="11" s="1"/>
  <c r="F107" i="3"/>
  <c r="J107" i="3" s="1"/>
  <c r="K107" i="3" s="1"/>
  <c r="B111" i="11" s="1"/>
  <c r="F111" i="3"/>
  <c r="J111" i="3" s="1"/>
  <c r="K111" i="3" s="1"/>
  <c r="B115" i="11" s="1"/>
  <c r="F115" i="3"/>
  <c r="J115" i="3" s="1"/>
  <c r="K115" i="3" s="1"/>
  <c r="B119" i="11" s="1"/>
  <c r="F119" i="3"/>
  <c r="J119" i="3" s="1"/>
  <c r="K119" i="3" s="1"/>
  <c r="B123" i="11" s="1"/>
  <c r="F45" i="3"/>
  <c r="J45" i="3" s="1"/>
  <c r="K45" i="3" s="1"/>
  <c r="B49" i="11" s="1"/>
  <c r="F57" i="3"/>
  <c r="J57" i="3" s="1"/>
  <c r="K57" i="3" s="1"/>
  <c r="B61" i="11" s="1"/>
  <c r="F73" i="3"/>
  <c r="J73" i="3" s="1"/>
  <c r="K73" i="3" s="1"/>
  <c r="B77" i="11" s="1"/>
  <c r="F93" i="3"/>
  <c r="J93" i="3" s="1"/>
  <c r="K93" i="3" s="1"/>
  <c r="B97" i="11" s="1"/>
  <c r="F109" i="3"/>
  <c r="J109" i="3" s="1"/>
  <c r="K109" i="3" s="1"/>
  <c r="B113" i="11" s="1"/>
  <c r="G41" i="3"/>
  <c r="G61" i="3"/>
  <c r="G73" i="3"/>
  <c r="G93" i="3"/>
  <c r="G113" i="3"/>
  <c r="F42" i="3"/>
  <c r="J42" i="3" s="1"/>
  <c r="K42" i="3" s="1"/>
  <c r="B46" i="11" s="1"/>
  <c r="F70" i="3"/>
  <c r="J70" i="3" s="1"/>
  <c r="K70" i="3" s="1"/>
  <c r="B74" i="11" s="1"/>
  <c r="F90" i="3"/>
  <c r="J90" i="3" s="1"/>
  <c r="K90" i="3" s="1"/>
  <c r="B94" i="11" s="1"/>
  <c r="F114" i="3"/>
  <c r="J114" i="3" s="1"/>
  <c r="K114" i="3" s="1"/>
  <c r="B118" i="11" s="1"/>
  <c r="G35" i="3"/>
  <c r="G39" i="3"/>
  <c r="G43" i="3"/>
  <c r="G47" i="3"/>
  <c r="G51" i="3"/>
  <c r="G55" i="3"/>
  <c r="G59" i="3"/>
  <c r="G63" i="3"/>
  <c r="G67" i="3"/>
  <c r="G71" i="3"/>
  <c r="G75" i="3"/>
  <c r="G79" i="3"/>
  <c r="G83" i="3"/>
  <c r="G87" i="3"/>
  <c r="G91" i="3"/>
  <c r="G95" i="3"/>
  <c r="G99" i="3"/>
  <c r="G103" i="3"/>
  <c r="G107" i="3"/>
  <c r="G111" i="3"/>
  <c r="G115" i="3"/>
  <c r="G119" i="3"/>
  <c r="F41" i="3"/>
  <c r="J41" i="3" s="1"/>
  <c r="K41" i="3" s="1"/>
  <c r="B45" i="11" s="1"/>
  <c r="F65" i="3"/>
  <c r="J65" i="3" s="1"/>
  <c r="K65" i="3" s="1"/>
  <c r="B69" i="11" s="1"/>
  <c r="F85" i="3"/>
  <c r="J85" i="3" s="1"/>
  <c r="K85" i="3" s="1"/>
  <c r="B89" i="11" s="1"/>
  <c r="F105" i="3"/>
  <c r="J105" i="3" s="1"/>
  <c r="K105" i="3" s="1"/>
  <c r="B109" i="11" s="1"/>
  <c r="G31" i="3"/>
  <c r="G45" i="3"/>
  <c r="G77" i="3"/>
  <c r="G101" i="3"/>
  <c r="F31" i="3"/>
  <c r="J31" i="3" s="1"/>
  <c r="K31" i="3" s="1"/>
  <c r="B35" i="11" s="1"/>
  <c r="F38" i="3"/>
  <c r="J38" i="3" s="1"/>
  <c r="K38" i="3" s="1"/>
  <c r="B42" i="11" s="1"/>
  <c r="F58" i="3"/>
  <c r="J58" i="3" s="1"/>
  <c r="K58" i="3" s="1"/>
  <c r="B62" i="11" s="1"/>
  <c r="F82" i="3"/>
  <c r="J82" i="3" s="1"/>
  <c r="K82" i="3" s="1"/>
  <c r="B86" i="11" s="1"/>
  <c r="F106" i="3"/>
  <c r="J106" i="3" s="1"/>
  <c r="K106" i="3" s="1"/>
  <c r="B110" i="11" s="1"/>
  <c r="F32" i="3"/>
  <c r="J32" i="3" s="1"/>
  <c r="K32" i="3" s="1"/>
  <c r="B36" i="11" s="1"/>
  <c r="F36" i="3"/>
  <c r="J36" i="3" s="1"/>
  <c r="K36" i="3" s="1"/>
  <c r="B40" i="11" s="1"/>
  <c r="F40" i="3"/>
  <c r="J40" i="3" s="1"/>
  <c r="K40" i="3" s="1"/>
  <c r="B44" i="11" s="1"/>
  <c r="F44" i="3"/>
  <c r="J44" i="3" s="1"/>
  <c r="K44" i="3" s="1"/>
  <c r="B48" i="11" s="1"/>
  <c r="F48" i="3"/>
  <c r="J48" i="3" s="1"/>
  <c r="K48" i="3" s="1"/>
  <c r="B52" i="11" s="1"/>
  <c r="F52" i="3"/>
  <c r="J52" i="3" s="1"/>
  <c r="K52" i="3" s="1"/>
  <c r="B56" i="11" s="1"/>
  <c r="F56" i="3"/>
  <c r="J56" i="3" s="1"/>
  <c r="K56" i="3" s="1"/>
  <c r="B60" i="11" s="1"/>
  <c r="F60" i="3"/>
  <c r="J60" i="3" s="1"/>
  <c r="K60" i="3" s="1"/>
  <c r="B64" i="11" s="1"/>
  <c r="F64" i="3"/>
  <c r="J64" i="3" s="1"/>
  <c r="K64" i="3" s="1"/>
  <c r="B68" i="11" s="1"/>
  <c r="F68" i="3"/>
  <c r="J68" i="3" s="1"/>
  <c r="K68" i="3" s="1"/>
  <c r="B72" i="11" s="1"/>
  <c r="F72" i="3"/>
  <c r="J72" i="3" s="1"/>
  <c r="K72" i="3" s="1"/>
  <c r="B76" i="11" s="1"/>
  <c r="F76" i="3"/>
  <c r="J76" i="3" s="1"/>
  <c r="K76" i="3" s="1"/>
  <c r="B80" i="11" s="1"/>
  <c r="F80" i="3"/>
  <c r="J80" i="3" s="1"/>
  <c r="K80" i="3" s="1"/>
  <c r="B84" i="11" s="1"/>
  <c r="F84" i="3"/>
  <c r="J84" i="3" s="1"/>
  <c r="K84" i="3" s="1"/>
  <c r="B88" i="11" s="1"/>
  <c r="F88" i="3"/>
  <c r="J88" i="3" s="1"/>
  <c r="K88" i="3" s="1"/>
  <c r="B92" i="11" s="1"/>
  <c r="F92" i="3"/>
  <c r="J92" i="3" s="1"/>
  <c r="K92" i="3" s="1"/>
  <c r="B96" i="11" s="1"/>
  <c r="F96" i="3"/>
  <c r="J96" i="3" s="1"/>
  <c r="K96" i="3" s="1"/>
  <c r="B100" i="11" s="1"/>
  <c r="F100" i="3"/>
  <c r="J100" i="3" s="1"/>
  <c r="K100" i="3" s="1"/>
  <c r="B104" i="11" s="1"/>
  <c r="F104" i="3"/>
  <c r="J104" i="3" s="1"/>
  <c r="K104" i="3" s="1"/>
  <c r="B108" i="11" s="1"/>
  <c r="F108" i="3"/>
  <c r="J108" i="3" s="1"/>
  <c r="K108" i="3" s="1"/>
  <c r="B112" i="11" s="1"/>
  <c r="F112" i="3"/>
  <c r="J112" i="3" s="1"/>
  <c r="K112" i="3" s="1"/>
  <c r="B116" i="11" s="1"/>
  <c r="F116" i="3"/>
  <c r="J116" i="3" s="1"/>
  <c r="K116" i="3" s="1"/>
  <c r="B120" i="11" s="1"/>
  <c r="F120" i="3"/>
  <c r="J120" i="3" s="1"/>
  <c r="K120" i="3" s="1"/>
  <c r="B124" i="11" s="1"/>
  <c r="F61" i="3"/>
  <c r="J61" i="3" s="1"/>
  <c r="K61" i="3" s="1"/>
  <c r="B65" i="11" s="1"/>
  <c r="F89" i="3"/>
  <c r="J89" i="3" s="1"/>
  <c r="K89" i="3" s="1"/>
  <c r="B93" i="11" s="1"/>
  <c r="F117" i="3"/>
  <c r="J117" i="3" s="1"/>
  <c r="K117" i="3" s="1"/>
  <c r="B121" i="11" s="1"/>
  <c r="G33" i="3"/>
  <c r="G49" i="3"/>
  <c r="G65" i="3"/>
  <c r="G89" i="3"/>
  <c r="G109" i="3"/>
  <c r="F34" i="3"/>
  <c r="J34" i="3" s="1"/>
  <c r="K34" i="3" s="1"/>
  <c r="B38" i="11" s="1"/>
  <c r="F50" i="3"/>
  <c r="J50" i="3" s="1"/>
  <c r="K50" i="3" s="1"/>
  <c r="B54" i="11" s="1"/>
  <c r="F62" i="3"/>
  <c r="J62" i="3" s="1"/>
  <c r="K62" i="3" s="1"/>
  <c r="B66" i="11" s="1"/>
  <c r="F78" i="3"/>
  <c r="J78" i="3" s="1"/>
  <c r="K78" i="3" s="1"/>
  <c r="B82" i="11" s="1"/>
  <c r="F98" i="3"/>
  <c r="J98" i="3" s="1"/>
  <c r="K98" i="3" s="1"/>
  <c r="B102" i="11" s="1"/>
  <c r="G32" i="3"/>
  <c r="G36" i="3"/>
  <c r="G40" i="3"/>
  <c r="G44" i="3"/>
  <c r="G48" i="3"/>
  <c r="G52" i="3"/>
  <c r="G56" i="3"/>
  <c r="G60" i="3"/>
  <c r="G64" i="3"/>
  <c r="G68" i="3"/>
  <c r="G72" i="3"/>
  <c r="G76" i="3"/>
  <c r="G80" i="3"/>
  <c r="G84" i="3"/>
  <c r="G88" i="3"/>
  <c r="G92" i="3"/>
  <c r="G96" i="3"/>
  <c r="G100" i="3"/>
  <c r="G104" i="3"/>
  <c r="G108" i="3"/>
  <c r="G112" i="3"/>
  <c r="G116" i="3"/>
  <c r="G120" i="3"/>
  <c r="F37" i="3"/>
  <c r="J37" i="3" s="1"/>
  <c r="K37" i="3" s="1"/>
  <c r="B41" i="11" s="1"/>
  <c r="F49" i="3"/>
  <c r="J49" i="3" s="1"/>
  <c r="K49" i="3" s="1"/>
  <c r="B53" i="11" s="1"/>
  <c r="F69" i="3"/>
  <c r="J69" i="3" s="1"/>
  <c r="K69" i="3" s="1"/>
  <c r="B73" i="11" s="1"/>
  <c r="F77" i="3"/>
  <c r="J77" i="3" s="1"/>
  <c r="K77" i="3" s="1"/>
  <c r="B81" i="11" s="1"/>
  <c r="F97" i="3"/>
  <c r="J97" i="3" s="1"/>
  <c r="K97" i="3" s="1"/>
  <c r="B101" i="11" s="1"/>
  <c r="F113" i="3"/>
  <c r="J113" i="3" s="1"/>
  <c r="K113" i="3" s="1"/>
  <c r="B117" i="11" s="1"/>
  <c r="G57" i="3"/>
  <c r="G81" i="3"/>
  <c r="G97" i="3"/>
  <c r="G117" i="3"/>
  <c r="F46" i="3"/>
  <c r="J46" i="3" s="1"/>
  <c r="K46" i="3" s="1"/>
  <c r="B50" i="11" s="1"/>
  <c r="F66" i="3"/>
  <c r="J66" i="3" s="1"/>
  <c r="K66" i="3" s="1"/>
  <c r="B70" i="11" s="1"/>
  <c r="F94" i="3"/>
  <c r="J94" i="3" s="1"/>
  <c r="K94" i="3" s="1"/>
  <c r="B98" i="11" s="1"/>
  <c r="F110" i="3"/>
  <c r="J110" i="3" s="1"/>
  <c r="K110" i="3" s="1"/>
  <c r="B114" i="11" s="1"/>
  <c r="F8" i="6" l="1"/>
  <c r="B13" i="10" s="1"/>
  <c r="E35" i="11"/>
  <c r="E87" i="11"/>
  <c r="E107" i="11"/>
  <c r="E122" i="11"/>
  <c r="E90" i="11"/>
  <c r="E58" i="11"/>
  <c r="E85" i="11"/>
  <c r="E53" i="11"/>
  <c r="E124" i="11"/>
  <c r="E59" i="11"/>
  <c r="E75" i="11"/>
  <c r="E118" i="11"/>
  <c r="E86" i="11"/>
  <c r="E113" i="11"/>
  <c r="E81" i="11"/>
  <c r="E120" i="11"/>
  <c r="E88" i="11"/>
  <c r="E56" i="11"/>
  <c r="E39" i="11"/>
  <c r="E43" i="11"/>
  <c r="E114" i="11"/>
  <c r="E82" i="11"/>
  <c r="E50" i="11"/>
  <c r="E109" i="11"/>
  <c r="E77" i="11"/>
  <c r="E45" i="11"/>
  <c r="E116" i="11"/>
  <c r="E84" i="11"/>
  <c r="E52" i="11"/>
  <c r="E119" i="11"/>
  <c r="E110" i="11"/>
  <c r="E78" i="11"/>
  <c r="E46" i="11"/>
  <c r="E105" i="11"/>
  <c r="E73" i="11"/>
  <c r="E41" i="11"/>
  <c r="E112" i="11"/>
  <c r="E115" i="11"/>
  <c r="E51" i="11"/>
  <c r="E106" i="11"/>
  <c r="E74" i="11"/>
  <c r="E42" i="11"/>
  <c r="E101" i="11"/>
  <c r="E69" i="11"/>
  <c r="E37" i="11"/>
  <c r="E108" i="11"/>
  <c r="E76" i="11"/>
  <c r="E55" i="11"/>
  <c r="E99" i="11"/>
  <c r="E66" i="11"/>
  <c r="E93" i="11"/>
  <c r="E61" i="11"/>
  <c r="E68" i="11"/>
  <c r="E63" i="11"/>
  <c r="E94" i="11"/>
  <c r="E89" i="11"/>
  <c r="E96" i="11"/>
  <c r="E117" i="11"/>
  <c r="E60" i="11"/>
  <c r="E123" i="11"/>
  <c r="E111" i="11"/>
  <c r="E36" i="11"/>
  <c r="E102" i="11"/>
  <c r="E70" i="11"/>
  <c r="E38" i="11"/>
  <c r="E97" i="11"/>
  <c r="E65" i="11"/>
  <c r="E104" i="11"/>
  <c r="E72" i="11"/>
  <c r="E40" i="11"/>
  <c r="E79" i="11"/>
  <c r="E98" i="11"/>
  <c r="E47" i="11"/>
  <c r="E67" i="11"/>
  <c r="E62" i="11"/>
  <c r="E121" i="11"/>
  <c r="E64" i="11"/>
  <c r="E92" i="11"/>
  <c r="E12" i="10" l="1"/>
  <c r="E11" i="10"/>
  <c r="E48" i="11"/>
  <c r="E54" i="11"/>
  <c r="E57" i="11"/>
  <c r="E100" i="11"/>
  <c r="E103" i="11"/>
  <c r="E49" i="11"/>
  <c r="E95" i="11"/>
  <c r="E44" i="11"/>
  <c r="E91" i="11"/>
  <c r="E83" i="11"/>
  <c r="E80" i="11"/>
  <c r="E71" i="11"/>
  <c r="G129" i="11" l="1"/>
  <c r="G71" i="11" s="1"/>
  <c r="G95" i="11" l="1"/>
  <c r="G48" i="11"/>
  <c r="G83" i="11"/>
  <c r="G103" i="11"/>
  <c r="G54" i="11"/>
  <c r="G91" i="11"/>
  <c r="G57" i="11"/>
  <c r="G49" i="11"/>
  <c r="G80" i="11"/>
  <c r="G61" i="11"/>
  <c r="G68" i="11"/>
  <c r="G52" i="11"/>
  <c r="G79" i="11"/>
  <c r="G82" i="11"/>
  <c r="G74" i="11"/>
  <c r="G109" i="11"/>
  <c r="G90" i="11"/>
  <c r="G120" i="11"/>
  <c r="G114" i="11"/>
  <c r="G116" i="11"/>
  <c r="G106" i="11"/>
  <c r="G113" i="11"/>
  <c r="G97" i="11"/>
  <c r="G86" i="11"/>
  <c r="G121" i="11"/>
  <c r="G72" i="11"/>
  <c r="G77" i="11"/>
  <c r="G107" i="11"/>
  <c r="G124" i="11"/>
  <c r="G89" i="11"/>
  <c r="G76" i="11"/>
  <c r="G105" i="11"/>
  <c r="G115" i="11"/>
  <c r="G102" i="11"/>
  <c r="G99" i="11"/>
  <c r="G75" i="11"/>
  <c r="G60" i="11"/>
  <c r="G118" i="11"/>
  <c r="G94" i="11"/>
  <c r="G98" i="11"/>
  <c r="G122" i="11"/>
  <c r="G67" i="11"/>
  <c r="G63" i="11"/>
  <c r="G50" i="11"/>
  <c r="G51" i="11"/>
  <c r="G69" i="11"/>
  <c r="G85" i="11"/>
  <c r="G55" i="11"/>
  <c r="G93" i="11"/>
  <c r="G96" i="11"/>
  <c r="G70" i="11"/>
  <c r="G87" i="11"/>
  <c r="G108" i="11"/>
  <c r="G65" i="11"/>
  <c r="G112" i="11"/>
  <c r="G104" i="11"/>
  <c r="G101" i="11"/>
  <c r="G81" i="11"/>
  <c r="G66" i="11"/>
  <c r="G111" i="11"/>
  <c r="G123" i="11"/>
  <c r="G78" i="11"/>
  <c r="G56" i="11"/>
  <c r="G110" i="11"/>
  <c r="G62" i="11"/>
  <c r="G59" i="11"/>
  <c r="G117" i="11"/>
  <c r="G88" i="11"/>
  <c r="G53" i="11"/>
  <c r="G64" i="11"/>
  <c r="G119" i="11"/>
  <c r="G58" i="11"/>
  <c r="G73" i="11"/>
  <c r="G92" i="11"/>
  <c r="G84" i="11"/>
  <c r="G100" i="11"/>
  <c r="H129" i="11" l="1"/>
  <c r="G130" i="11" s="1"/>
  <c r="D23" i="11" s="1"/>
  <c r="G131" i="11" l="1"/>
  <c r="I23" i="11" s="1"/>
  <c r="I27" i="11" l="1"/>
  <c r="H45" i="11"/>
  <c r="I45" i="11" s="1"/>
  <c r="H35" i="11"/>
  <c r="I35" i="11" s="1"/>
  <c r="H89" i="11"/>
  <c r="I89" i="11" s="1"/>
  <c r="H60" i="11"/>
  <c r="I60" i="11" s="1"/>
  <c r="H105" i="11"/>
  <c r="I105" i="11" s="1"/>
  <c r="H36" i="11"/>
  <c r="I36" i="11" s="1"/>
  <c r="H110" i="11"/>
  <c r="I110" i="11" s="1"/>
  <c r="H80" i="11"/>
  <c r="I80" i="11" s="1"/>
  <c r="H38" i="11"/>
  <c r="I38" i="11" s="1"/>
  <c r="H100" i="11"/>
  <c r="I100" i="11" s="1"/>
  <c r="H41" i="11"/>
  <c r="I41" i="11" s="1"/>
  <c r="H118" i="11"/>
  <c r="I118" i="11" s="1"/>
  <c r="H92" i="11"/>
  <c r="I92" i="11" s="1"/>
  <c r="H106" i="11"/>
  <c r="I106" i="11" s="1"/>
  <c r="H77" i="11"/>
  <c r="I77" i="11" s="1"/>
  <c r="H111" i="11"/>
  <c r="I111" i="11" s="1"/>
  <c r="H49" i="11"/>
  <c r="I49" i="11" s="1"/>
  <c r="H48" i="11"/>
  <c r="I48" i="11" s="1"/>
  <c r="H114" i="11"/>
  <c r="I114" i="11" s="1"/>
  <c r="H78" i="11"/>
  <c r="I78" i="11" s="1"/>
  <c r="H47" i="11"/>
  <c r="I47" i="11" s="1"/>
  <c r="H113" i="11"/>
  <c r="I113" i="11" s="1"/>
  <c r="H94" i="11"/>
  <c r="I94" i="11" s="1"/>
  <c r="H109" i="11"/>
  <c r="I109" i="11" s="1"/>
  <c r="H56" i="11"/>
  <c r="I56" i="11" s="1"/>
  <c r="H42" i="11"/>
  <c r="I42" i="11" s="1"/>
  <c r="H117" i="11"/>
  <c r="I117" i="11" s="1"/>
  <c r="H108" i="11"/>
  <c r="I108" i="11" s="1"/>
  <c r="H116" i="11"/>
  <c r="I116" i="11" s="1"/>
  <c r="H40" i="11"/>
  <c r="I40" i="11" s="1"/>
  <c r="H55" i="11"/>
  <c r="I55" i="11" s="1"/>
  <c r="H61" i="11"/>
  <c r="I61" i="11" s="1"/>
  <c r="H79" i="11"/>
  <c r="I79" i="11" s="1"/>
  <c r="H72" i="11"/>
  <c r="I72" i="11" s="1"/>
  <c r="H104" i="11"/>
  <c r="I104" i="11" s="1"/>
  <c r="H69" i="11"/>
  <c r="I69" i="11" s="1"/>
  <c r="H43" i="11"/>
  <c r="I43" i="11" s="1"/>
  <c r="H103" i="11"/>
  <c r="I103" i="11" s="1"/>
  <c r="H121" i="11"/>
  <c r="I121" i="11" s="1"/>
  <c r="H82" i="11"/>
  <c r="I82" i="11" s="1"/>
  <c r="H85" i="11"/>
  <c r="I85" i="11" s="1"/>
  <c r="H91" i="11"/>
  <c r="I91" i="11" s="1"/>
  <c r="H70" i="11"/>
  <c r="I70" i="11" s="1"/>
  <c r="H95" i="11"/>
  <c r="I95" i="11" s="1"/>
  <c r="H59" i="11"/>
  <c r="I59" i="11" s="1"/>
  <c r="H81" i="11"/>
  <c r="I81" i="11" s="1"/>
  <c r="H63" i="11"/>
  <c r="I63" i="11" s="1"/>
  <c r="H119" i="11"/>
  <c r="I119" i="11" s="1"/>
  <c r="H101" i="11"/>
  <c r="I101" i="11" s="1"/>
  <c r="H58" i="11"/>
  <c r="I58" i="11" s="1"/>
  <c r="H75" i="11"/>
  <c r="I75" i="11" s="1"/>
  <c r="H107" i="11"/>
  <c r="I107" i="11" s="1"/>
  <c r="H123" i="11"/>
  <c r="I123" i="11" s="1"/>
  <c r="H83" i="11"/>
  <c r="I83" i="11" s="1"/>
  <c r="H50" i="11"/>
  <c r="I50" i="11" s="1"/>
  <c r="H98" i="11"/>
  <c r="I98" i="11" s="1"/>
  <c r="H67" i="11"/>
  <c r="I67" i="11" s="1"/>
  <c r="H64" i="11"/>
  <c r="I64" i="11" s="1"/>
  <c r="H73" i="11"/>
  <c r="I73" i="11" s="1"/>
  <c r="H86" i="11"/>
  <c r="I86" i="11" s="1"/>
  <c r="H62" i="11"/>
  <c r="I62" i="11" s="1"/>
  <c r="H57" i="11"/>
  <c r="I57" i="11" s="1"/>
  <c r="H112" i="11"/>
  <c r="I112" i="11" s="1"/>
  <c r="H88" i="11"/>
  <c r="I88" i="11" s="1"/>
  <c r="H74" i="11"/>
  <c r="I74" i="11" s="1"/>
  <c r="H51" i="11"/>
  <c r="I51" i="11" s="1"/>
  <c r="H93" i="11"/>
  <c r="I93" i="11" s="1"/>
  <c r="H90" i="11"/>
  <c r="I90" i="11" s="1"/>
  <c r="H97" i="11"/>
  <c r="I97" i="11" s="1"/>
  <c r="H115" i="11"/>
  <c r="I115" i="11" s="1"/>
  <c r="H96" i="11"/>
  <c r="I96" i="11" s="1"/>
  <c r="H99" i="11"/>
  <c r="I99" i="11" s="1"/>
  <c r="H66" i="11"/>
  <c r="I66" i="11" s="1"/>
  <c r="H46" i="11"/>
  <c r="I46" i="11" s="1"/>
  <c r="H120" i="11"/>
  <c r="I120" i="11" s="1"/>
  <c r="H71" i="11"/>
  <c r="I71" i="11" s="1"/>
  <c r="H102" i="11"/>
  <c r="I102" i="11" s="1"/>
  <c r="H122" i="11"/>
  <c r="I122" i="11" s="1"/>
  <c r="H84" i="11"/>
  <c r="I84" i="11" s="1"/>
  <c r="H65" i="11"/>
  <c r="I65" i="11" s="1"/>
  <c r="H53" i="11"/>
  <c r="I53" i="11" s="1"/>
  <c r="H76" i="11"/>
  <c r="I76" i="11" s="1"/>
  <c r="H44" i="11"/>
  <c r="I44" i="11" s="1"/>
  <c r="H52" i="11"/>
  <c r="I52" i="11" s="1"/>
  <c r="H68" i="11"/>
  <c r="I68" i="11" s="1"/>
  <c r="H39" i="11"/>
  <c r="I39" i="11" s="1"/>
  <c r="H87" i="11"/>
  <c r="I87" i="11" s="1"/>
  <c r="H54" i="11"/>
  <c r="I54" i="11" s="1"/>
  <c r="H124" i="11"/>
  <c r="I124" i="11" s="1"/>
  <c r="H37" i="11"/>
  <c r="I37" i="11" s="1"/>
  <c r="I25" i="11" l="1"/>
  <c r="I26" i="11"/>
  <c r="I24" i="11"/>
  <c r="I29" i="11" l="1"/>
  <c r="L76" i="11" s="1"/>
  <c r="M76" i="11" s="1"/>
  <c r="L111" i="11" l="1"/>
  <c r="M111" i="11" s="1"/>
  <c r="L101" i="11"/>
  <c r="M101" i="11" s="1"/>
  <c r="L45" i="11"/>
  <c r="M45" i="11" s="1"/>
  <c r="L54" i="11"/>
  <c r="M54" i="11" s="1"/>
  <c r="L40" i="11"/>
  <c r="M40" i="11" s="1"/>
  <c r="L108" i="11"/>
  <c r="M108" i="11" s="1"/>
  <c r="L70" i="11"/>
  <c r="M70" i="11" s="1"/>
  <c r="L68" i="11"/>
  <c r="M68" i="11" s="1"/>
  <c r="L104" i="11"/>
  <c r="M104" i="11" s="1"/>
  <c r="L97" i="11"/>
  <c r="M97" i="11" s="1"/>
  <c r="L83" i="11"/>
  <c r="M83" i="11" s="1"/>
  <c r="L90" i="11"/>
  <c r="M90" i="11" s="1"/>
  <c r="L67" i="11"/>
  <c r="M67" i="11" s="1"/>
  <c r="L114" i="11"/>
  <c r="M114" i="11" s="1"/>
  <c r="L48" i="11"/>
  <c r="M48" i="11" s="1"/>
  <c r="L91" i="11"/>
  <c r="M91" i="11" s="1"/>
  <c r="L124" i="11"/>
  <c r="M124" i="11" s="1"/>
  <c r="L39" i="11"/>
  <c r="M39" i="11" s="1"/>
  <c r="L85" i="11"/>
  <c r="M85" i="11" s="1"/>
  <c r="L61" i="11"/>
  <c r="M61" i="11" s="1"/>
  <c r="L77" i="11"/>
  <c r="M77" i="11" s="1"/>
  <c r="L93" i="11"/>
  <c r="M93" i="11" s="1"/>
  <c r="L60" i="11"/>
  <c r="M60" i="11" s="1"/>
  <c r="L89" i="11"/>
  <c r="M89" i="11" s="1"/>
  <c r="L42" i="11"/>
  <c r="M42" i="11" s="1"/>
  <c r="L105" i="11"/>
  <c r="M105" i="11" s="1"/>
  <c r="L64" i="11"/>
  <c r="M64" i="11" s="1"/>
  <c r="L47" i="11"/>
  <c r="M47" i="11" s="1"/>
  <c r="L66" i="11"/>
  <c r="M66" i="11" s="1"/>
  <c r="L50" i="11"/>
  <c r="M50" i="11" s="1"/>
  <c r="L86" i="11"/>
  <c r="M86" i="11" s="1"/>
  <c r="L96" i="11"/>
  <c r="M96" i="11" s="1"/>
  <c r="L79" i="11"/>
  <c r="M79" i="11" s="1"/>
  <c r="L78" i="11"/>
  <c r="M78" i="11" s="1"/>
  <c r="L71" i="11"/>
  <c r="M71" i="11" s="1"/>
  <c r="L100" i="11"/>
  <c r="M100" i="11" s="1"/>
  <c r="L121" i="11"/>
  <c r="M121" i="11" s="1"/>
  <c r="L94" i="11"/>
  <c r="M94" i="11" s="1"/>
  <c r="L57" i="11"/>
  <c r="M57" i="11" s="1"/>
  <c r="L88" i="11"/>
  <c r="M88" i="11" s="1"/>
  <c r="L84" i="11"/>
  <c r="M84" i="11" s="1"/>
  <c r="L53" i="11"/>
  <c r="M53" i="11" s="1"/>
  <c r="L73" i="11"/>
  <c r="M73" i="11" s="1"/>
  <c r="L58" i="11"/>
  <c r="M58" i="11" s="1"/>
  <c r="L75" i="11"/>
  <c r="M75" i="11" s="1"/>
  <c r="L122" i="11"/>
  <c r="M122" i="11" s="1"/>
  <c r="L107" i="11"/>
  <c r="M107" i="11" s="1"/>
  <c r="L116" i="11"/>
  <c r="M116" i="11" s="1"/>
  <c r="L112" i="11"/>
  <c r="M112" i="11" s="1"/>
  <c r="L87" i="11"/>
  <c r="M87" i="11" s="1"/>
  <c r="L98" i="11"/>
  <c r="M98" i="11" s="1"/>
  <c r="L92" i="11"/>
  <c r="M92" i="11" s="1"/>
  <c r="L123" i="11"/>
  <c r="M123" i="11" s="1"/>
  <c r="L69" i="11"/>
  <c r="M69" i="11" s="1"/>
  <c r="L59" i="11"/>
  <c r="M59" i="11" s="1"/>
  <c r="L41" i="11"/>
  <c r="M41" i="11" s="1"/>
  <c r="L35" i="11"/>
  <c r="M35" i="11" s="1"/>
  <c r="L118" i="11"/>
  <c r="M118" i="11" s="1"/>
  <c r="L120" i="11"/>
  <c r="M120" i="11" s="1"/>
  <c r="L82" i="11"/>
  <c r="M82" i="11" s="1"/>
  <c r="L37" i="11"/>
  <c r="M37" i="11" s="1"/>
  <c r="L115" i="11"/>
  <c r="M115" i="11" s="1"/>
  <c r="L109" i="11"/>
  <c r="M109" i="11" s="1"/>
  <c r="L74" i="11"/>
  <c r="M74" i="11" s="1"/>
  <c r="L110" i="11"/>
  <c r="M110" i="11" s="1"/>
  <c r="L106" i="11"/>
  <c r="M106" i="11" s="1"/>
  <c r="L113" i="11"/>
  <c r="M113" i="11" s="1"/>
  <c r="L49" i="11"/>
  <c r="M49" i="11" s="1"/>
  <c r="L52" i="11"/>
  <c r="M52" i="11" s="1"/>
  <c r="L51" i="11"/>
  <c r="M51" i="11" s="1"/>
  <c r="L63" i="11"/>
  <c r="M63" i="11" s="1"/>
  <c r="L103" i="11"/>
  <c r="M103" i="11" s="1"/>
  <c r="L117" i="11"/>
  <c r="M117" i="11" s="1"/>
  <c r="L80" i="11"/>
  <c r="M80" i="11" s="1"/>
  <c r="L119" i="11"/>
  <c r="M119" i="11" s="1"/>
  <c r="L44" i="11"/>
  <c r="M44" i="11" s="1"/>
  <c r="L36" i="11"/>
  <c r="M36" i="11" s="1"/>
  <c r="L95" i="11"/>
  <c r="M95" i="11" s="1"/>
  <c r="L65" i="11"/>
  <c r="M65" i="11" s="1"/>
  <c r="L72" i="11"/>
  <c r="M72" i="11" s="1"/>
  <c r="L81" i="11"/>
  <c r="M81" i="11" s="1"/>
  <c r="L43" i="11"/>
  <c r="M43" i="11" s="1"/>
  <c r="L46" i="11"/>
  <c r="M46" i="11" s="1"/>
  <c r="L56" i="11"/>
  <c r="M56" i="11" s="1"/>
  <c r="L62" i="11"/>
  <c r="M62" i="11" s="1"/>
  <c r="L55" i="11"/>
  <c r="M55" i="11" s="1"/>
  <c r="L99" i="11"/>
  <c r="M99" i="11" s="1"/>
  <c r="L102" i="11"/>
  <c r="M102" i="11" s="1"/>
  <c r="L38" i="11"/>
  <c r="M38" i="11" s="1"/>
  <c r="M131" i="11" l="1"/>
  <c r="M130" i="11"/>
  <c r="J25" i="11"/>
  <c r="L25" i="11" s="1"/>
  <c r="J26" i="11"/>
  <c r="K26" i="11" s="1"/>
  <c r="J24" i="11"/>
  <c r="J27" i="11"/>
  <c r="L27" i="11" s="1"/>
  <c r="J23" i="11"/>
  <c r="L23" i="11" s="1"/>
  <c r="M132" i="11" l="1"/>
  <c r="K23" i="11"/>
  <c r="M23" i="11" s="1"/>
  <c r="L24" i="11"/>
  <c r="K24" i="11"/>
  <c r="K27" i="11"/>
  <c r="L26" i="11"/>
  <c r="K25" i="11"/>
  <c r="M25" i="11" l="1"/>
  <c r="M26" i="11"/>
  <c r="M27" i="11"/>
  <c r="M24" i="11"/>
  <c r="M28" i="11" l="1"/>
  <c r="A28" i="11" l="1"/>
  <c r="F13" i="11" s="1"/>
  <c r="I28" i="11" l="1"/>
  <c r="D28" i="11"/>
  <c r="J85" i="11" l="1"/>
  <c r="K85" i="11" s="1"/>
  <c r="J67" i="11"/>
  <c r="K67" i="11" s="1"/>
  <c r="J50" i="11"/>
  <c r="K50" i="11" s="1"/>
  <c r="J63" i="11"/>
  <c r="K63" i="11" s="1"/>
  <c r="J87" i="11"/>
  <c r="K87" i="11" s="1"/>
  <c r="J37" i="11"/>
  <c r="K37" i="11" s="1"/>
  <c r="J52" i="11"/>
  <c r="K52" i="11" s="1"/>
  <c r="J74" i="11"/>
  <c r="K74" i="11" s="1"/>
  <c r="J77" i="11"/>
  <c r="K77" i="11" s="1"/>
  <c r="J93" i="11"/>
  <c r="K93" i="11" s="1"/>
  <c r="J83" i="11"/>
  <c r="K83" i="11" s="1"/>
  <c r="J76" i="11"/>
  <c r="K76" i="11" s="1"/>
  <c r="J122" i="11"/>
  <c r="K122" i="11" s="1"/>
  <c r="J112" i="11"/>
  <c r="K112" i="11" s="1"/>
  <c r="J36" i="11"/>
  <c r="K36" i="11" s="1"/>
  <c r="J80" i="11"/>
  <c r="K80" i="11" s="1"/>
  <c r="J98" i="11"/>
  <c r="K98" i="11" s="1"/>
  <c r="J58" i="11"/>
  <c r="K58" i="11" s="1"/>
  <c r="J64" i="11"/>
  <c r="K64" i="11" s="1"/>
  <c r="J90" i="11"/>
  <c r="K90" i="11" s="1"/>
  <c r="J118" i="11"/>
  <c r="K118" i="11" s="1"/>
  <c r="J84" i="11"/>
  <c r="K84" i="11" s="1"/>
  <c r="J89" i="11"/>
  <c r="K89" i="11" s="1"/>
  <c r="J78" i="11"/>
  <c r="K78" i="11" s="1"/>
  <c r="J95" i="11"/>
  <c r="K95" i="11" s="1"/>
  <c r="J100" i="11"/>
  <c r="K100" i="11" s="1"/>
  <c r="J104" i="11"/>
  <c r="K104" i="11" s="1"/>
  <c r="J103" i="11"/>
  <c r="K103" i="11" s="1"/>
  <c r="J116" i="11"/>
  <c r="K116" i="11" s="1"/>
  <c r="J120" i="11"/>
  <c r="K120" i="11" s="1"/>
  <c r="J35" i="11"/>
  <c r="K35" i="11" s="1"/>
  <c r="J68" i="11"/>
  <c r="K68" i="11" s="1"/>
  <c r="J110" i="11"/>
  <c r="K110" i="11" s="1"/>
  <c r="J91" i="11"/>
  <c r="K91" i="11" s="1"/>
  <c r="J119" i="11"/>
  <c r="K119" i="11" s="1"/>
  <c r="J97" i="11"/>
  <c r="K97" i="11" s="1"/>
  <c r="J54" i="11"/>
  <c r="K54" i="11" s="1"/>
  <c r="J124" i="11"/>
  <c r="K124" i="11" s="1"/>
  <c r="J94" i="11"/>
  <c r="K94" i="11" s="1"/>
  <c r="J107" i="11"/>
  <c r="K107" i="11" s="1"/>
  <c r="J56" i="11"/>
  <c r="K56" i="11" s="1"/>
  <c r="J106" i="11"/>
  <c r="K106" i="11" s="1"/>
  <c r="J108" i="11"/>
  <c r="K108" i="11" s="1"/>
  <c r="J115" i="11"/>
  <c r="K115" i="11" s="1"/>
  <c r="J79" i="11"/>
  <c r="K79" i="11" s="1"/>
  <c r="J99" i="11"/>
  <c r="K99" i="11" s="1"/>
  <c r="J82" i="11"/>
  <c r="K82" i="11" s="1"/>
  <c r="J114" i="11"/>
  <c r="K114" i="11" s="1"/>
  <c r="J73" i="11"/>
  <c r="K73" i="11" s="1"/>
  <c r="J66" i="11"/>
  <c r="K66" i="11" s="1"/>
  <c r="J96" i="11"/>
  <c r="K96" i="11" s="1"/>
  <c r="J101" i="11"/>
  <c r="K101" i="11" s="1"/>
  <c r="J59" i="11"/>
  <c r="K59" i="11" s="1"/>
  <c r="J81" i="11"/>
  <c r="K81" i="11" s="1"/>
  <c r="J43" i="11"/>
  <c r="K43" i="11" s="1"/>
  <c r="J113" i="11"/>
  <c r="K113" i="11" s="1"/>
  <c r="J62" i="11"/>
  <c r="K62" i="11" s="1"/>
  <c r="J38" i="11"/>
  <c r="K38" i="11" s="1"/>
  <c r="J39" i="11"/>
  <c r="K39" i="11" s="1"/>
  <c r="J88" i="11"/>
  <c r="K88" i="11" s="1"/>
  <c r="J45" i="11"/>
  <c r="K45" i="11" s="1"/>
  <c r="J111" i="11"/>
  <c r="K111" i="11" s="1"/>
  <c r="J46" i="11"/>
  <c r="K46" i="11" s="1"/>
  <c r="J47" i="11"/>
  <c r="K47" i="11" s="1"/>
  <c r="J49" i="11"/>
  <c r="K49" i="11" s="1"/>
  <c r="J72" i="11"/>
  <c r="K72" i="11" s="1"/>
  <c r="J92" i="11"/>
  <c r="K92" i="11" s="1"/>
  <c r="J60" i="11"/>
  <c r="K60" i="11" s="1"/>
  <c r="J53" i="11"/>
  <c r="K53" i="11" s="1"/>
  <c r="J117" i="11"/>
  <c r="K117" i="11" s="1"/>
  <c r="J65" i="11"/>
  <c r="K65" i="11" s="1"/>
  <c r="J69" i="11"/>
  <c r="K69" i="11" s="1"/>
  <c r="J48" i="11"/>
  <c r="K48" i="11" s="1"/>
  <c r="J86" i="11"/>
  <c r="K86" i="11" s="1"/>
  <c r="J61" i="11"/>
  <c r="K61" i="11" s="1"/>
  <c r="J51" i="11"/>
  <c r="K51" i="11" s="1"/>
  <c r="J41" i="11"/>
  <c r="K41" i="11" s="1"/>
  <c r="J71" i="11"/>
  <c r="K71" i="11" s="1"/>
  <c r="J123" i="11"/>
  <c r="K123" i="11" s="1"/>
  <c r="J57" i="11"/>
  <c r="K57" i="11" s="1"/>
  <c r="J75" i="11"/>
  <c r="K75" i="11" s="1"/>
  <c r="J70" i="11"/>
  <c r="K70" i="11" s="1"/>
  <c r="J105" i="11"/>
  <c r="K105" i="11" s="1"/>
  <c r="J109" i="11"/>
  <c r="K109" i="11" s="1"/>
  <c r="J44" i="11"/>
  <c r="K44" i="11" s="1"/>
  <c r="J55" i="11"/>
  <c r="K55" i="11" s="1"/>
  <c r="J121" i="11"/>
  <c r="K121" i="11" s="1"/>
  <c r="J40" i="11"/>
  <c r="K40" i="11" s="1"/>
  <c r="J42" i="11"/>
  <c r="K42" i="11" s="1"/>
  <c r="J102" i="11"/>
  <c r="K102" i="11" s="1"/>
  <c r="K131" i="11" l="1"/>
  <c r="K130" i="11"/>
  <c r="K132" i="11" l="1"/>
  <c r="F6" i="11" s="1"/>
  <c r="B10" i="10" s="1"/>
  <c r="E10" i="10" s="1"/>
  <c r="H22" i="1" s="1"/>
</calcChain>
</file>

<file path=xl/sharedStrings.xml><?xml version="1.0" encoding="utf-8"?>
<sst xmlns="http://schemas.openxmlformats.org/spreadsheetml/2006/main" count="767" uniqueCount="508">
  <si>
    <t>English</t>
  </si>
  <si>
    <t>A [mm]</t>
  </si>
  <si>
    <t>B [mm]</t>
  </si>
  <si>
    <t>C [mm]</t>
  </si>
  <si>
    <t>D [mm]</t>
  </si>
  <si>
    <t>E [mm]</t>
  </si>
  <si>
    <t>F [mm]</t>
  </si>
  <si>
    <t>G [mm]</t>
  </si>
  <si>
    <t>[kg]</t>
  </si>
  <si>
    <t>Berechnung Geschirrspülertür</t>
  </si>
  <si>
    <t>Parameter</t>
  </si>
  <si>
    <t>Bezeichnung</t>
  </si>
  <si>
    <t>Wert</t>
  </si>
  <si>
    <t>Einheit</t>
  </si>
  <si>
    <t>Abstand Dekor zu Nullpunkt</t>
  </si>
  <si>
    <t>mm</t>
  </si>
  <si>
    <t>Abstand Türoberkante zu Nische</t>
  </si>
  <si>
    <t>Auswahlfelder und Ergebnisse mehrsprachig</t>
  </si>
  <si>
    <t>Inputs</t>
  </si>
  <si>
    <t>Outputs</t>
  </si>
  <si>
    <t>Sprache</t>
  </si>
  <si>
    <t>Breitennorm</t>
  </si>
  <si>
    <t>Grösse</t>
  </si>
  <si>
    <t>Dekortyp</t>
  </si>
  <si>
    <t>Empfohlene Federn</t>
  </si>
  <si>
    <t>Kollision mit Sockelblende</t>
  </si>
  <si>
    <t>Kollision mit Gerätesockel</t>
  </si>
  <si>
    <t>Anzahl Kollisionen</t>
  </si>
  <si>
    <t>Sprachvarianten</t>
  </si>
  <si>
    <t>Auswahl  / Anzeige</t>
  </si>
  <si>
    <t>Deutsch</t>
  </si>
  <si>
    <t>Français</t>
  </si>
  <si>
    <t>Italiano</t>
  </si>
  <si>
    <t>Gerätebreite</t>
  </si>
  <si>
    <t>Standard width</t>
  </si>
  <si>
    <t>Norme largeur</t>
  </si>
  <si>
    <t>Standard di larghezza</t>
  </si>
  <si>
    <t>55 cm</t>
  </si>
  <si>
    <t>60 cm</t>
  </si>
  <si>
    <t>Gerätehöhe</t>
  </si>
  <si>
    <t>Size</t>
  </si>
  <si>
    <t>Grandeur</t>
  </si>
  <si>
    <t>Grandezza</t>
  </si>
  <si>
    <t>Standard</t>
  </si>
  <si>
    <t>Grossraum</t>
  </si>
  <si>
    <t>Large capacity</t>
  </si>
  <si>
    <t>Grand volume</t>
  </si>
  <si>
    <t>Vano ampio</t>
  </si>
  <si>
    <t>Decor panel type</t>
  </si>
  <si>
    <t>Type de décor</t>
  </si>
  <si>
    <t>Tipo di decorazione</t>
  </si>
  <si>
    <t>Homogen</t>
  </si>
  <si>
    <t>Homogenous</t>
  </si>
  <si>
    <t>Homogène</t>
  </si>
  <si>
    <t>Omogenea</t>
  </si>
  <si>
    <t>Nicht homogen</t>
  </si>
  <si>
    <t>Not homogenous</t>
  </si>
  <si>
    <t>Non homogène</t>
  </si>
  <si>
    <t>Non omogenea</t>
  </si>
  <si>
    <t>Recommended springs</t>
  </si>
  <si>
    <t>Ressorts recommandés</t>
  </si>
  <si>
    <t>Molle consigliate</t>
  </si>
  <si>
    <t>Standardfedern</t>
  </si>
  <si>
    <t>Standard springs</t>
  </si>
  <si>
    <t>Ressorts standard</t>
  </si>
  <si>
    <t>Molle standard</t>
  </si>
  <si>
    <t>Stufe 1 blau (Set 1206326)</t>
  </si>
  <si>
    <t>Grade 1 blue (set 1206326)</t>
  </si>
  <si>
    <t>Niveau 1 bleu (Set 1206326)</t>
  </si>
  <si>
    <t>Livello 1 blu (Set 1206326)</t>
  </si>
  <si>
    <t>Stufe 2 gelb (Set 1206327)</t>
  </si>
  <si>
    <t>Grade 2 yellow (set 1206327)</t>
  </si>
  <si>
    <t>Niveau 2 jaune (Set 1206327)</t>
  </si>
  <si>
    <t>Livello 2 giallo (Set 1206327)</t>
  </si>
  <si>
    <t>Stufe 3 grün (Set 1206328)</t>
  </si>
  <si>
    <t>Grade 3 green (set 1206328)</t>
  </si>
  <si>
    <t>Niveau 3 vert (Set 1206328)</t>
  </si>
  <si>
    <t>Livello 3 verde (Set 1206328)</t>
  </si>
  <si>
    <t>Stufe 4 rot (Set 1206329)</t>
  </si>
  <si>
    <t>Grade 4 red (set 1206329)</t>
  </si>
  <si>
    <t>Niveau 4 rouge (Set 1206329)</t>
  </si>
  <si>
    <t>Livello 4 rosso (Set 1206329)</t>
  </si>
  <si>
    <t>Keine passenden Federn verfügbar</t>
  </si>
  <si>
    <t>No suitable springs available</t>
  </si>
  <si>
    <t>Pas de ressorts correspondants disponibles</t>
  </si>
  <si>
    <t>Non sono disponibili molle abbinate</t>
  </si>
  <si>
    <t>Einbau</t>
  </si>
  <si>
    <t>Einbau i.O., keine Kollisionen</t>
  </si>
  <si>
    <t>Installation OK, no collision</t>
  </si>
  <si>
    <t>Encastrement OK, pas de collisions</t>
  </si>
  <si>
    <t>Installazione OK, nessuna collisione</t>
  </si>
  <si>
    <t>Kollision mit der Sockelblende</t>
  </si>
  <si>
    <t>Collision with plinth panel</t>
  </si>
  <si>
    <t>Collision avec le panneau de socle</t>
  </si>
  <si>
    <t>Collisione con  il pannello dello zoccolo</t>
  </si>
  <si>
    <t>Kollision mit dem Gerätesockel</t>
  </si>
  <si>
    <t>Collision with appliance base</t>
  </si>
  <si>
    <t>Collision avec la base de l'appareil</t>
  </si>
  <si>
    <t>Collisione con la base dell'apparecchio</t>
  </si>
  <si>
    <t>Anzeige Zeile 1</t>
  </si>
  <si>
    <t>Anzeige Zeile 2</t>
  </si>
  <si>
    <t>Texte</t>
  </si>
  <si>
    <t>Calculation for dishwasher door</t>
  </si>
  <si>
    <t>Calcul de la porte du lave-vaisselle</t>
  </si>
  <si>
    <t>Calcolo della porta della lavastoviglie</t>
  </si>
  <si>
    <t>Geschirrspüler</t>
  </si>
  <si>
    <t>Dishwasher</t>
  </si>
  <si>
    <t>Lave-vaisselle</t>
  </si>
  <si>
    <t>Lavastoviglie</t>
  </si>
  <si>
    <t>Installation</t>
  </si>
  <si>
    <t>Encastrement</t>
  </si>
  <si>
    <t>Installazione</t>
  </si>
  <si>
    <t>Höhe Sockelblende</t>
  </si>
  <si>
    <t>Plinth panel height</t>
  </si>
  <si>
    <t>Hauteur du panneau de socle</t>
  </si>
  <si>
    <t>Altezza del pannello dello zoccolo</t>
  </si>
  <si>
    <t>Rücksprung</t>
  </si>
  <si>
    <t>Offset</t>
  </si>
  <si>
    <t>Repli</t>
  </si>
  <si>
    <t>Nischenhöhe</t>
  </si>
  <si>
    <t>Niche height</t>
  </si>
  <si>
    <t>Hauteur de la niche</t>
  </si>
  <si>
    <t>Altezza nicchia</t>
  </si>
  <si>
    <t>Dekor</t>
  </si>
  <si>
    <t>Decor panel</t>
  </si>
  <si>
    <t>Décor</t>
  </si>
  <si>
    <t>Decorazione</t>
  </si>
  <si>
    <t>Dekor (Tür offen)</t>
  </si>
  <si>
    <t>Decor panel (with door open)</t>
  </si>
  <si>
    <t>Décor (porte ouverte)</t>
  </si>
  <si>
    <t>Decorazione (porta aperta)</t>
  </si>
  <si>
    <t>Dekor (Tür geschlossen)</t>
  </si>
  <si>
    <t>Decor panel (with door closed)</t>
  </si>
  <si>
    <t>Décor (porte fermée)</t>
  </si>
  <si>
    <t>Decorazione (porta chiusa)</t>
  </si>
  <si>
    <t>Überstand oben</t>
  </si>
  <si>
    <t>Top protrusion</t>
  </si>
  <si>
    <t>Dépassement en haut</t>
  </si>
  <si>
    <t>Sporgenza superiore</t>
  </si>
  <si>
    <t>Länge</t>
  </si>
  <si>
    <t>Length</t>
  </si>
  <si>
    <t>Longueur</t>
  </si>
  <si>
    <t>Lunghezza</t>
  </si>
  <si>
    <t>Abstand zu Boden</t>
  </si>
  <si>
    <t>Distance to floor</t>
  </si>
  <si>
    <t>Distance au sol</t>
  </si>
  <si>
    <t>Distanza dal suolo</t>
  </si>
  <si>
    <t>Dicke</t>
  </si>
  <si>
    <t>Thickness</t>
  </si>
  <si>
    <t>Épaisseur</t>
  </si>
  <si>
    <t>Spessore</t>
  </si>
  <si>
    <t>Gewicht</t>
  </si>
  <si>
    <t>Weight</t>
  </si>
  <si>
    <t>Poids</t>
  </si>
  <si>
    <t>Peso</t>
  </si>
  <si>
    <t>Bewegung Dekor</t>
  </si>
  <si>
    <t>Decor panel movement</t>
  </si>
  <si>
    <t>Mouvement du décor</t>
  </si>
  <si>
    <t>Movimento di decorazione</t>
  </si>
  <si>
    <t>Sockelblende</t>
  </si>
  <si>
    <t>Plinth panel</t>
  </si>
  <si>
    <t>Panneau de socle</t>
  </si>
  <si>
    <t>Pannello dello zoccolo</t>
  </si>
  <si>
    <t>Nische</t>
  </si>
  <si>
    <t>Cabinet</t>
  </si>
  <si>
    <t>Niche</t>
  </si>
  <si>
    <t>Nicchia</t>
  </si>
  <si>
    <t>Gleichmässiges Dekor, z.B. beschichtete Spanplatte</t>
  </si>
  <si>
    <t>Uniform decor panel, e.g. laminated chipboard</t>
  </si>
  <si>
    <t>Décor uniforme, p. ex. panneau de particules revêtu</t>
  </si>
  <si>
    <t>Decorazione uniforma, ad esempio truciolato rivestito</t>
  </si>
  <si>
    <t>Dekor aus mehreren Elementen, z.B. Glas auf Spanplatte</t>
  </si>
  <si>
    <t>Decor panel made of several elements, e.g. glass on chipboard</t>
  </si>
  <si>
    <t>Décor composé de plusieurs éléments, p. ex. verre sur panneau de particules</t>
  </si>
  <si>
    <t>Decorazione composte da più elementi, ad esempio vetro su truciolato</t>
  </si>
  <si>
    <t>Aufgedoppeltes Dekor mit eingelassener Griffleiste, innen ausgespart</t>
  </si>
  <si>
    <t>Double decor panel with recessed handle, recessed on inside</t>
  </si>
  <si>
    <t>Décor doublé avec poignée encastrée, évidée à l'intérieur</t>
  </si>
  <si>
    <t>Doppia decorazione con maniglia incassata, incassata all'interno</t>
  </si>
  <si>
    <t>Eingaben unvollständig</t>
  </si>
  <si>
    <t>Inputs incomplete</t>
  </si>
  <si>
    <t>Entrées incomplètes</t>
  </si>
  <si>
    <t>Ingresso incompleto</t>
  </si>
  <si>
    <t>Auswertung Auswahlfelder</t>
  </si>
  <si>
    <t>Position Dekorschwerpunkt x</t>
  </si>
  <si>
    <t>Verschiebung Dekorschwerpunkt y</t>
  </si>
  <si>
    <t>Abstand Oberkante Blende zu Nullpunkt</t>
  </si>
  <si>
    <t>Türschwerpunkt x</t>
  </si>
  <si>
    <t>Türschwerpunkt y</t>
  </si>
  <si>
    <t>Türgewicht</t>
  </si>
  <si>
    <t>Position Dekorschwerpunkt x (von 0 bis 1)</t>
  </si>
  <si>
    <t>Türberechnung</t>
  </si>
  <si>
    <t>kg</t>
  </si>
  <si>
    <t>Dekorgewicht</t>
  </si>
  <si>
    <t>Länge Dekor</t>
  </si>
  <si>
    <t>Dicke Dekor</t>
  </si>
  <si>
    <t>Berechnung Tür</t>
  </si>
  <si>
    <t>Element</t>
  </si>
  <si>
    <t>x</t>
  </si>
  <si>
    <t>y</t>
  </si>
  <si>
    <t>Tür</t>
  </si>
  <si>
    <t>Total</t>
  </si>
  <si>
    <t>Werte aus EPW0222</t>
  </si>
  <si>
    <t>Definition Moment: Negativ = Schliessend</t>
  </si>
  <si>
    <t>Öffnungswinkel</t>
  </si>
  <si>
    <t>Berechnung Türmoment</t>
  </si>
  <si>
    <t>Output</t>
  </si>
  <si>
    <t>Türnullpunkt</t>
  </si>
  <si>
    <t>Türschwerpunkt</t>
  </si>
  <si>
    <t>Virtuelles Drehzentrum</t>
  </si>
  <si>
    <t>Hebellänge Tür</t>
  </si>
  <si>
    <t>Türmoment</t>
  </si>
  <si>
    <t>Winkel</t>
  </si>
  <si>
    <t>Sin</t>
  </si>
  <si>
    <t>Cos</t>
  </si>
  <si>
    <t>x mm</t>
  </si>
  <si>
    <t>y mm</t>
  </si>
  <si>
    <t>Nmm</t>
  </si>
  <si>
    <t>Berechnung</t>
  </si>
  <si>
    <t>Gerätegrösse</t>
  </si>
  <si>
    <t>Empfohlene Feder</t>
  </si>
  <si>
    <t>Definition Standardfedern</t>
  </si>
  <si>
    <t>Bezeichnung Federn</t>
  </si>
  <si>
    <t>Artikelnummer</t>
  </si>
  <si>
    <t>Bezeichnung Standardfeder</t>
  </si>
  <si>
    <t>Bezeichnung beste Feder</t>
  </si>
  <si>
    <t>Gewählt</t>
  </si>
  <si>
    <t>Berechnung Federn</t>
  </si>
  <si>
    <t>Federrate Seil</t>
  </si>
  <si>
    <t>N/mm</t>
  </si>
  <si>
    <t>Federweg [mm]</t>
  </si>
  <si>
    <t>Max. Vorspannweg</t>
  </si>
  <si>
    <t>Artikel</t>
  </si>
  <si>
    <t>Federrate</t>
  </si>
  <si>
    <t>Federrate mit Seil</t>
  </si>
  <si>
    <t>Innere Vorspannung</t>
  </si>
  <si>
    <t>Mindestvorspannweg</t>
  </si>
  <si>
    <t>Vorspannung min</t>
  </si>
  <si>
    <t>Vorspannung max</t>
  </si>
  <si>
    <t>Vorspannung optimal</t>
  </si>
  <si>
    <t>Vorspannung möglich</t>
  </si>
  <si>
    <t>Kraft 1</t>
  </si>
  <si>
    <t>Kraft 2</t>
  </si>
  <si>
    <t>Max. Abweichung</t>
  </si>
  <si>
    <t>N</t>
  </si>
  <si>
    <t>Ideale Feder</t>
  </si>
  <si>
    <t>Beste Feder</t>
  </si>
  <si>
    <t>Standardfeder</t>
  </si>
  <si>
    <t>Input</t>
  </si>
  <si>
    <t>Benötigte Federkraft</t>
  </si>
  <si>
    <t>Reale Federn</t>
  </si>
  <si>
    <t>Hebellänge Seil</t>
  </si>
  <si>
    <t>Weg Seil</t>
  </si>
  <si>
    <t>x-xquer</t>
  </si>
  <si>
    <t>y-yquer</t>
  </si>
  <si>
    <t>Federkraft</t>
  </si>
  <si>
    <t>Res. Moment</t>
  </si>
  <si>
    <t>Nm</t>
  </si>
  <si>
    <t>Ausgleichsgerade ab 12° Öffnungswinkel</t>
  </si>
  <si>
    <t>Auswertung Federn</t>
  </si>
  <si>
    <t>Berechnungsgrundlage (Wikipedia)</t>
  </si>
  <si>
    <t>Grenzwert max. resultierendes Moment:</t>
  </si>
  <si>
    <t>x_quer</t>
  </si>
  <si>
    <t>y_quer</t>
  </si>
  <si>
    <t>SP_xy</t>
  </si>
  <si>
    <t>SQ_x</t>
  </si>
  <si>
    <t>Grenzwert resultierendes Moment gemittelt:</t>
  </si>
  <si>
    <t>alpha_1</t>
  </si>
  <si>
    <t>Max. resultierendes Moment</t>
  </si>
  <si>
    <t>alpha_0</t>
  </si>
  <si>
    <t>Vorspannung</t>
  </si>
  <si>
    <t>Resultierendes Moment gemittelt</t>
  </si>
  <si>
    <t>Kriterien erfüllt?</t>
  </si>
  <si>
    <t>Kollisionsbetrachtung</t>
  </si>
  <si>
    <t>Höhe Nische</t>
  </si>
  <si>
    <t>Höhe Sockel</t>
  </si>
  <si>
    <t>Rücksprung Sockel</t>
  </si>
  <si>
    <t>Punkte</t>
  </si>
  <si>
    <t>Gerätesockel-Radius</t>
  </si>
  <si>
    <t>Gerätesockel-Winkel</t>
  </si>
  <si>
    <t>°</t>
  </si>
  <si>
    <t>Punkte Nische</t>
  </si>
  <si>
    <t>Beginn Zone 1</t>
  </si>
  <si>
    <t>Unten vorne</t>
  </si>
  <si>
    <t>Beginn Zone 2</t>
  </si>
  <si>
    <t>Unten hinten</t>
  </si>
  <si>
    <t>Beginn Zone 3</t>
  </si>
  <si>
    <t>Oben hinten</t>
  </si>
  <si>
    <t>Beginn Zone 4</t>
  </si>
  <si>
    <t>Oben vorne</t>
  </si>
  <si>
    <t>Punkte Sockel / Sockelblende</t>
  </si>
  <si>
    <t>Mindestabstand zur Sockelblende</t>
  </si>
  <si>
    <t>Ecke unten vorne</t>
  </si>
  <si>
    <t>Grenzwert</t>
  </si>
  <si>
    <t>Ecke oben vorne</t>
  </si>
  <si>
    <t>Unterkante Dekor innen</t>
  </si>
  <si>
    <t>Ende oben hinten</t>
  </si>
  <si>
    <t>Unterkante Dekor aussen</t>
  </si>
  <si>
    <t>Ecke unten hinten</t>
  </si>
  <si>
    <t>Sockel-Ecke</t>
  </si>
  <si>
    <t>Punkte Gerätesockel</t>
  </si>
  <si>
    <t>Minimum</t>
  </si>
  <si>
    <t>Zentrum Radius</t>
  </si>
  <si>
    <t>Gerätesockel vorne unten</t>
  </si>
  <si>
    <t>Mindestabstand zum Gerätesockel</t>
  </si>
  <si>
    <t>Gerätesockel vorne oben</t>
  </si>
  <si>
    <t>Beginn Radius</t>
  </si>
  <si>
    <t>Radius Punkt 1</t>
  </si>
  <si>
    <t>Radius Punkt 2</t>
  </si>
  <si>
    <t>Radius Punkt 3</t>
  </si>
  <si>
    <t>Radius Punkt 4</t>
  </si>
  <si>
    <t>Ende Radius</t>
  </si>
  <si>
    <t>Ende Zone 4</t>
  </si>
  <si>
    <t>Tür-Punkte bei 0°</t>
  </si>
  <si>
    <t>Drehpunkt 1</t>
  </si>
  <si>
    <t>Oberkante Dekor aussen</t>
  </si>
  <si>
    <t>Oberkante Dekor innen</t>
  </si>
  <si>
    <t>Oberkante Blende innen</t>
  </si>
  <si>
    <t>Tür-Punkte bei 88°</t>
  </si>
  <si>
    <t>Geometrie</t>
  </si>
  <si>
    <t>Kollisionsbetrachtung unten</t>
  </si>
  <si>
    <t>Kollisionsbetrachtung oben</t>
  </si>
  <si>
    <t>Ergebnis unten</t>
  </si>
  <si>
    <t>Ergebnis oben</t>
  </si>
  <si>
    <t>Lage</t>
  </si>
  <si>
    <t>Mindestabstand</t>
  </si>
  <si>
    <t>Position</t>
  </si>
  <si>
    <t>Zone</t>
  </si>
  <si>
    <t>Zone 0</t>
  </si>
  <si>
    <t>Zone 1</t>
  </si>
  <si>
    <t>Zone 2</t>
  </si>
  <si>
    <t>Zone 3</t>
  </si>
  <si>
    <t>Zone 4</t>
  </si>
  <si>
    <t>Gültig</t>
  </si>
  <si>
    <t>Sockel-Ecke xi</t>
  </si>
  <si>
    <t>Sockel-Ecke eta</t>
  </si>
  <si>
    <t>Mindestabstand Ecke</t>
  </si>
  <si>
    <t>- Bild links durch PNG-Bild ersetzt. Die zugeschnittene SVG-Vektorgrafik hat zu einem Bug in Excel Online geführt: Sie verhielt sich so, als wäre sie nicht zugeschnitten. Deshalb konnten keine Eingabefelder angeklickt werden.</t>
  </si>
  <si>
    <t>- Definierte Namen gelöscht. Diese waren bei der Erstellung des Tools aus Versehen "hineingerutscht" und haben auf ein V-ZUG internes Projektlaufwerk verwiesen.</t>
  </si>
  <si>
    <t>Änderungen Revision AB (08.02.2024)</t>
  </si>
  <si>
    <t>Englisch</t>
  </si>
  <si>
    <t>Französisch</t>
  </si>
  <si>
    <t>Italienisch</t>
  </si>
  <si>
    <t>Auswertung Dekortyp</t>
  </si>
  <si>
    <t>Oberkante Blende</t>
  </si>
  <si>
    <t>Kollisionen Zeile 1</t>
  </si>
  <si>
    <t>Kollisionen Zeile 2</t>
  </si>
  <si>
    <t>Anzeigetexte</t>
  </si>
  <si>
    <t>- Parameter "Abstand Türoberkante zu Nische" auf 3mm geändert (Anpassung an Nischengrösse 762). Bild auf "Start"-Blatt entsprechend aktualisiert.</t>
  </si>
  <si>
    <t>Inhalt</t>
  </si>
  <si>
    <t>Kompatibilität</t>
  </si>
  <si>
    <t>Diverses</t>
  </si>
  <si>
    <t>- Funktion XVERWEIS überall ersetzt (entweder durch INDEX + VERGLEICH oder durch SVERWEIS)</t>
  </si>
  <si>
    <t>- Blatt "Auswahlfelder und Texte"</t>
  </si>
  <si>
    <t>- Schrift auf Calibri 11 geändert wie bei den restlichen Blättern</t>
  </si>
  <si>
    <t>- Zusätzliche Zeile mit deutschen Namen aller Sprachen eingefügt. Diese Information könnte in Zukunft hilfreich sein, falls Sprachen wie Chinesisch oder Japanisch eingeführt werden.</t>
  </si>
  <si>
    <t>- Blatt "Parameter und Punkte"</t>
  </si>
  <si>
    <t>- Umbenannt zu "Parameter", da es keine Punkte mehr enthält.</t>
  </si>
  <si>
    <t>- Spalte "Auswahl / Anzeige" als Output (grün) formatiert</t>
  </si>
  <si>
    <t>- Blatt übersichtlicher gestaltet (alle Outputs ausser "normale" Anzeigetexte nach oben)</t>
  </si>
  <si>
    <t>- Blatt "Auswertung Auswahlfelder"</t>
  </si>
  <si>
    <t>- Parameter als Output (grün) formatiert</t>
  </si>
  <si>
    <t>- Überschriften angepasst, da teilweise unzutreffend</t>
  </si>
  <si>
    <t>- Blatt "Kollisionen"</t>
  </si>
  <si>
    <t>- Türdrehpunkt violett formatiert (Werte aus EPW0222)</t>
  </si>
  <si>
    <t>- Legende "Werte aus EPW0222" unterhalb der Inputs eingefügt</t>
  </si>
  <si>
    <t>Änderungshistorie</t>
  </si>
  <si>
    <t>- Alle SVG-Vektorgrafiken durch PNG-Grafiken ersetzt</t>
  </si>
  <si>
    <t>- Funktion MINWENNS ersetzt durch Kombination von MIN und WENN</t>
  </si>
  <si>
    <t>- Diverse Formeln explizit als Matrixformel mit {} gespeichert</t>
  </si>
  <si>
    <t>- Funktion WENNNV ersetzt durch ZÄHLENWENN()=0</t>
  </si>
  <si>
    <t>- Kompatibilitätsprüfung durchgeführt, volle Kompatibilität bis Excel 2007 hergestellt (alle Meldungen behoben):</t>
  </si>
  <si>
    <t>- Namen definiert für Bereiche, die in anderen Arbeitsblätter verwendet werden (Datenüberprüfung oder bedingte Formatierung)</t>
  </si>
  <si>
    <t>- Überprüfung der Spracheingaben eingefügt: Wenn die Auswahlfelder nicht der gewählten Sprache entsprechen, wird "Eingaben unvollständig" (in der gewählten Sprache) ausgegeben. So wird sichergestellt, dass keine unzutreffenden Ergebnisse angezeigt werden.</t>
  </si>
  <si>
    <t>Änderungen Revision AC (28.03.2024)</t>
  </si>
  <si>
    <t>- Blatt "Start"</t>
  </si>
  <si>
    <t>- Feld "Abstand zu Boden" mit dem Parameter "Abstand Türoberkante zu Nische" verlinkt. War bisher als Fixwert eingetragen und daher seit Revision AC nicht mehr konsistent.</t>
  </si>
  <si>
    <t>- Alle Zellen, die im Diagramm des "Start"-Blatts verwendet werden, als Output (grün) formatiert.</t>
  </si>
  <si>
    <t>Überprüfung Auswahlfelder</t>
  </si>
  <si>
    <t>Auswahlfeld</t>
  </si>
  <si>
    <t>- Dropdown-Auswahlfelder mit bedingter Formatierung so eingestellt, dass bei "falscher" Sprache kein Text angezeigt wird (Zelle erscheint leer)</t>
  </si>
  <si>
    <t>- Blatt "Auswahlfelder und  Texte"</t>
  </si>
  <si>
    <t>- Zweistufige Gültigkeitsprüfung der Auswahlfelder eingefügt: Wurde etwas eingegeben? Ist die Sprache korrekt? Wenn ungültig:</t>
  </si>
  <si>
    <t>- Berechnung wird mit Defaultwerten durchgeführt (55 cm, Standard, Homogen)</t>
  </si>
  <si>
    <t>- Auf dem "Start"-Blatt wird "Eingaben unvollständig" ausgegeben</t>
  </si>
  <si>
    <t>Änderungen Revision AD (08.04.2024)</t>
  </si>
  <si>
    <t>Español</t>
  </si>
  <si>
    <t>Spanisch</t>
  </si>
  <si>
    <t>Anchura estándar</t>
  </si>
  <si>
    <t>Estándar</t>
  </si>
  <si>
    <t>Tipo de panel decorativo</t>
  </si>
  <si>
    <t>Homogéneo</t>
  </si>
  <si>
    <t>No homogéneo</t>
  </si>
  <si>
    <t>Muelles recomendados</t>
  </si>
  <si>
    <t xml:space="preserve">Muelles estándar </t>
  </si>
  <si>
    <t>Nivel 1 azul (set 1206326)</t>
  </si>
  <si>
    <t>Nivel 2 amarillo (set 1206327)</t>
  </si>
  <si>
    <t>Nivel 3 verde (set 1206328)</t>
  </si>
  <si>
    <t>Nivel 4 rojo (set 1206329)</t>
  </si>
  <si>
    <t>No hay muelles adecuados disponibles</t>
  </si>
  <si>
    <t>Instalación correcta, sin colisión</t>
  </si>
  <si>
    <t>Colisión con la base del aparato</t>
  </si>
  <si>
    <t>Cálculo de la puerta del lavavajillas</t>
  </si>
  <si>
    <t>Lavavajillas</t>
  </si>
  <si>
    <t>Instalación</t>
  </si>
  <si>
    <t>Desplazamiento</t>
  </si>
  <si>
    <t>Altura de nicho</t>
  </si>
  <si>
    <t>Panel decorativo</t>
  </si>
  <si>
    <t>Saliente superior</t>
  </si>
  <si>
    <t>Longitud</t>
  </si>
  <si>
    <t>Distancia al suelo</t>
  </si>
  <si>
    <t>Grosor</t>
  </si>
  <si>
    <t>Movimiento del panel decorativo</t>
  </si>
  <si>
    <t>Nicho</t>
  </si>
  <si>
    <t>Panel decorativo uniforme, por ejemplo, aglomerado laminado</t>
  </si>
  <si>
    <t>Panel decorativo compuesto por varios elementos, por ejemplo, cristal sobre aglomerado</t>
  </si>
  <si>
    <t>Panel decorativo doble con tirador empotrado en el interior</t>
  </si>
  <si>
    <t>Nederlands</t>
  </si>
  <si>
    <t>Dansk</t>
  </si>
  <si>
    <t>Holländisch</t>
  </si>
  <si>
    <t>Dänisch</t>
  </si>
  <si>
    <t>Breedte norm</t>
  </si>
  <si>
    <t>Standard bredde</t>
  </si>
  <si>
    <t>Uitvoering</t>
  </si>
  <si>
    <t>Version</t>
  </si>
  <si>
    <t>Standaard</t>
  </si>
  <si>
    <t>Grootvolume</t>
  </si>
  <si>
    <t>Større område</t>
  </si>
  <si>
    <t>Type deurpaneel</t>
  </si>
  <si>
    <t>Type dørpanel</t>
  </si>
  <si>
    <t>Homogeen</t>
  </si>
  <si>
    <t>Niet homogeen</t>
  </si>
  <si>
    <t>Ikke homogen</t>
  </si>
  <si>
    <t>Aanbevolen veren</t>
  </si>
  <si>
    <t>Anbefalede fjedre</t>
  </si>
  <si>
    <t>Standaard veren</t>
  </si>
  <si>
    <t>Standard fjedre</t>
  </si>
  <si>
    <t>Niveau 1 blauw (Set 1206326)</t>
  </si>
  <si>
    <t>Niveau 1 blå (sæt 1206326)</t>
  </si>
  <si>
    <t>Niveau 2 geel (Set 1206327)</t>
  </si>
  <si>
    <t>Niveau 2 gul (sæt 1206327)</t>
  </si>
  <si>
    <t>Niveau 3 groen (Set 1206328)</t>
  </si>
  <si>
    <t>Niveau 3 grøn (sæt 1206328)</t>
  </si>
  <si>
    <t>Niveau 4 rood (Set 1206329)</t>
  </si>
  <si>
    <t>Niveau 4 rød (sæt 1206329)</t>
  </si>
  <si>
    <t>Geen passende veren beschikbaar</t>
  </si>
  <si>
    <t>Ingen matchende fjedre tilgængelige</t>
  </si>
  <si>
    <t>Installatie OK, geen belemmering</t>
  </si>
  <si>
    <t>Installation OK, ingen hindring</t>
  </si>
  <si>
    <t>Belemmering door plint</t>
  </si>
  <si>
    <t>Blokering med sokkel</t>
  </si>
  <si>
    <t>Belemmering met vaatwasser chassis</t>
  </si>
  <si>
    <t>Blokering med opvaskemaskinechassis</t>
  </si>
  <si>
    <t>Berekening Deurpaneel Vaatwasser</t>
  </si>
  <si>
    <t>Beregning af opvaskemaskine dørpanel</t>
  </si>
  <si>
    <t>Vaatwasser</t>
  </si>
  <si>
    <t>Opvaskemaskiner</t>
  </si>
  <si>
    <t>Inbouw</t>
  </si>
  <si>
    <t>Hoogte plint</t>
  </si>
  <si>
    <t>Fodpaneler højde</t>
  </si>
  <si>
    <t>Insprong</t>
  </si>
  <si>
    <t>Indrykning</t>
  </si>
  <si>
    <t>Hoogte nis</t>
  </si>
  <si>
    <t>Niche højde</t>
  </si>
  <si>
    <t>Deurpaneel</t>
  </si>
  <si>
    <t>Dørpanel</t>
  </si>
  <si>
    <t>Deurpaneel (deur open)</t>
  </si>
  <si>
    <t>Dørpanel (døren åbnes)</t>
  </si>
  <si>
    <t>Deurpaneel (deur gesloten)</t>
  </si>
  <si>
    <t>Dørpanel (dør lukket)</t>
  </si>
  <si>
    <t>Overlap boven</t>
  </si>
  <si>
    <t>Fremspring øverst</t>
  </si>
  <si>
    <t>Lengte</t>
  </si>
  <si>
    <t>Længde</t>
  </si>
  <si>
    <t>Afstand tot de vloer</t>
  </si>
  <si>
    <t>Afstand til gulvet</t>
  </si>
  <si>
    <t>Dikte</t>
  </si>
  <si>
    <t>Tykkelse</t>
  </si>
  <si>
    <t>Vægt</t>
  </si>
  <si>
    <t>Beweging deurpaneel</t>
  </si>
  <si>
    <t>Bevægelse Dørpanel</t>
  </si>
  <si>
    <t>Sokkel panel</t>
  </si>
  <si>
    <t>Nis</t>
  </si>
  <si>
    <t>Uniform deurpaneel, bvb gelamineerd paneel</t>
  </si>
  <si>
    <t>Ensartet dørpanel, f.eks. lamineret panel</t>
  </si>
  <si>
    <t>Deurpaneel met meerdere elementen, bvb glas op houtpaneel</t>
  </si>
  <si>
    <t>Dørpanel med flere elementer, f.eks. glas på træplade</t>
  </si>
  <si>
    <t>Dubbel Deurpaneel met greeplijst, uitsparing</t>
  </si>
  <si>
    <t>Dobbelt dørpanel med håndtagsliste, fordybning</t>
  </si>
  <si>
    <t>Ingave onvolledig</t>
  </si>
  <si>
    <t>Posten er ufuldstændig</t>
  </si>
  <si>
    <t>Datos incompletos</t>
  </si>
  <si>
    <t>Panel decorativo (puerta abierta)</t>
  </si>
  <si>
    <t>Panel decorativo (puerta cerrada)</t>
  </si>
  <si>
    <t>- Sprachen Spanisch, Holländisch und Dänisch eingefügt</t>
  </si>
  <si>
    <t>Auswahl gültig</t>
  </si>
  <si>
    <t>- Überprüfung der Auswahlfelder vereinfacht: Die Abfrage der korrekten Sprache mit ZÄHLENWENN ergibt auch FALSCH, wenn das Feld leer ist. Eine separate Überprüfung ist daher nicht nötig.</t>
  </si>
  <si>
    <t>- Datenüberprüfung für Zahleneingaben eingeführt: Es können nur noch Dezimalzahlen grösser oder gleich Null eingegeben werden.</t>
  </si>
  <si>
    <t>- Sprachen als Output formatiert</t>
  </si>
  <si>
    <t>- Nummer und Revision unten links auf Start-Blatt eingefügt</t>
  </si>
  <si>
    <t>Tamaño</t>
  </si>
  <si>
    <t>Gran capacidad</t>
  </si>
  <si>
    <t>Colisión con el panel del zócalo</t>
  </si>
  <si>
    <t>Altura del panel del zócalo</t>
  </si>
  <si>
    <t>Panel zócalo</t>
  </si>
  <si>
    <t>Plint</t>
  </si>
  <si>
    <t>1189743-00 AE, 14.06.2024</t>
  </si>
  <si>
    <t>Änderungen Revision AE (14.06.2024)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</si>
</sst>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499984740745262"/>
        <bgColor indexed="64"/>
      </patternFill>
    </fill>
    <fill>
      <patternFill patternType="solid">
        <fgColor theme="8" tint="0.749992370372631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5" tint="0.79998168889431442"/>
      </left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  <border>
      <left style="medium">
        <color theme="7" tint="0.79998168889431442"/>
      </left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7" tint="0.79998168889431442"/>
      </left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5" tint="0.79998168889431442"/>
      </left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1">
    <xf numFmtId="0" fontId="0" fillId="0" borderId="0" xfId="0"/>
    <xf numFmtId="0" fontId="2" fillId="0" borderId="0" xfId="0" applyFont="1"/>
    <xf numFmtId="0" fontId="0" fillId="2" borderId="0" xfId="0" applyFill="1"/>
    <xf numFmtId="0" fontId="0" fillId="0" borderId="0" xfId="0" applyAlignment="1">
      <alignment horizontal="right"/>
    </xf>
    <xf numFmtId="2" fontId="0" fillId="0" borderId="0" xfId="0" applyNumberFormat="1"/>
    <xf numFmtId="0" fontId="3" fillId="0" borderId="1" xfId="0" applyFont="1" applyBorder="1"/>
    <xf numFmtId="2" fontId="3" fillId="0" borderId="1" xfId="0" applyNumberFormat="1" applyFont="1" applyBorder="1"/>
    <xf numFmtId="2" fontId="0" fillId="2" borderId="0" xfId="0" applyNumberFormat="1" applyFill="1"/>
    <xf numFmtId="0" fontId="3" fillId="0" borderId="0" xfId="0" applyFont="1" applyAlignment="1">
      <alignment horizontal="right"/>
    </xf>
    <xf numFmtId="2" fontId="0" fillId="5" borderId="0" xfId="0" applyNumberFormat="1" applyFill="1"/>
    <xf numFmtId="0" fontId="0" fillId="5" borderId="0" xfId="0" applyFill="1"/>
    <xf numFmtId="0" fontId="3" fillId="0" borderId="0" xfId="0" applyFont="1"/>
    <xf numFmtId="0" fontId="0" fillId="10" borderId="0" xfId="0" applyFill="1" applyAlignment="1">
      <alignment horizontal="right"/>
    </xf>
    <xf numFmtId="0" fontId="5" fillId="0" borderId="0" xfId="0" applyFont="1"/>
    <xf numFmtId="0" fontId="3" fillId="10" borderId="0" xfId="0" applyFont="1" applyFill="1"/>
    <xf numFmtId="0" fontId="3" fillId="11" borderId="0" xfId="0" applyFont="1" applyFill="1"/>
    <xf numFmtId="0" fontId="3" fillId="12" borderId="0" xfId="0" applyFont="1" applyFill="1"/>
    <xf numFmtId="0" fontId="6" fillId="11" borderId="0" xfId="0" applyFont="1" applyFill="1" applyAlignment="1">
      <alignment horizontal="left"/>
    </xf>
    <xf numFmtId="0" fontId="6" fillId="6" borderId="0" xfId="0" applyFont="1" applyFill="1" applyAlignment="1">
      <alignment horizontal="left"/>
    </xf>
    <xf numFmtId="0" fontId="3" fillId="13" borderId="0" xfId="0" applyFont="1" applyFill="1"/>
    <xf numFmtId="0" fontId="3" fillId="13" borderId="0" xfId="0" applyFont="1" applyFill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right"/>
    </xf>
    <xf numFmtId="0" fontId="0" fillId="14" borderId="0" xfId="0" applyFill="1"/>
    <xf numFmtId="0" fontId="0" fillId="15" borderId="0" xfId="0" applyFill="1"/>
    <xf numFmtId="0" fontId="3" fillId="15" borderId="0" xfId="0" applyFont="1" applyFill="1"/>
    <xf numFmtId="2" fontId="0" fillId="16" borderId="0" xfId="0" applyNumberFormat="1" applyFill="1"/>
    <xf numFmtId="0" fontId="0" fillId="16" borderId="0" xfId="0" applyFill="1"/>
    <xf numFmtId="0" fontId="6" fillId="12" borderId="0" xfId="0" applyFont="1" applyFill="1"/>
    <xf numFmtId="2" fontId="5" fillId="0" borderId="0" xfId="0" applyNumberFormat="1" applyFont="1"/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2" fontId="3" fillId="0" borderId="0" xfId="0" applyNumberFormat="1" applyFont="1"/>
    <xf numFmtId="2" fontId="0" fillId="15" borderId="0" xfId="0" applyNumberFormat="1" applyFill="1"/>
    <xf numFmtId="0" fontId="1" fillId="9" borderId="0" xfId="0" applyFont="1" applyFill="1" applyAlignment="1">
      <alignment horizontal="center"/>
    </xf>
    <xf numFmtId="0" fontId="3" fillId="6" borderId="0" xfId="0" applyFont="1" applyFill="1"/>
    <xf numFmtId="0" fontId="0" fillId="6" borderId="0" xfId="0" applyFill="1" applyAlignment="1">
      <alignment horizontal="right"/>
    </xf>
    <xf numFmtId="0" fontId="3" fillId="18" borderId="0" xfId="0" applyFont="1" applyFill="1" applyAlignment="1">
      <alignment horizontal="right"/>
    </xf>
    <xf numFmtId="0" fontId="3" fillId="23" borderId="0" xfId="0" applyFont="1" applyFill="1" applyAlignment="1">
      <alignment horizontal="right"/>
    </xf>
    <xf numFmtId="0" fontId="3" fillId="23" borderId="0" xfId="0" applyFont="1" applyFill="1"/>
    <xf numFmtId="0" fontId="0" fillId="23" borderId="0" xfId="0" applyFill="1" applyAlignment="1">
      <alignment horizontal="right"/>
    </xf>
    <xf numFmtId="0" fontId="3" fillId="20" borderId="0" xfId="0" applyFont="1" applyFill="1" applyAlignment="1">
      <alignment horizontal="right"/>
    </xf>
    <xf numFmtId="2" fontId="3" fillId="20" borderId="0" xfId="0" applyNumberFormat="1" applyFont="1" applyFill="1" applyAlignment="1">
      <alignment horizontal="right"/>
    </xf>
    <xf numFmtId="0" fontId="0" fillId="20" borderId="0" xfId="0" applyFill="1" applyAlignment="1">
      <alignment horizontal="right"/>
    </xf>
    <xf numFmtId="2" fontId="0" fillId="20" borderId="0" xfId="0" applyNumberFormat="1" applyFill="1" applyAlignment="1">
      <alignment horizontal="right"/>
    </xf>
    <xf numFmtId="0" fontId="6" fillId="24" borderId="0" xfId="0" applyFont="1" applyFill="1"/>
    <xf numFmtId="0" fontId="3" fillId="24" borderId="0" xfId="0" applyFont="1" applyFill="1"/>
    <xf numFmtId="0" fontId="0" fillId="24" borderId="0" xfId="0" applyFill="1" applyAlignment="1">
      <alignment horizontal="right"/>
    </xf>
    <xf numFmtId="0" fontId="3" fillId="25" borderId="0" xfId="0" applyFont="1" applyFill="1"/>
    <xf numFmtId="0" fontId="0" fillId="25" borderId="0" xfId="0" applyFill="1" applyAlignment="1">
      <alignment horizontal="right"/>
    </xf>
    <xf numFmtId="2" fontId="0" fillId="14" borderId="0" xfId="0" applyNumberFormat="1" applyFill="1"/>
    <xf numFmtId="0" fontId="0" fillId="26" borderId="0" xfId="0" applyFill="1"/>
    <xf numFmtId="2" fontId="0" fillId="26" borderId="0" xfId="0" applyNumberFormat="1" applyFill="1"/>
    <xf numFmtId="2" fontId="0" fillId="19" borderId="0" xfId="0" applyNumberFormat="1" applyFill="1"/>
    <xf numFmtId="0" fontId="3" fillId="20" borderId="0" xfId="0" applyFont="1" applyFill="1"/>
    <xf numFmtId="0" fontId="0" fillId="20" borderId="0" xfId="0" applyFill="1"/>
    <xf numFmtId="0" fontId="0" fillId="22" borderId="0" xfId="0" applyFill="1"/>
    <xf numFmtId="0" fontId="3" fillId="22" borderId="0" xfId="0" applyFont="1" applyFill="1"/>
    <xf numFmtId="0" fontId="3" fillId="24" borderId="2" xfId="0" applyFont="1" applyFill="1" applyBorder="1" applyAlignment="1">
      <alignment horizontal="right"/>
    </xf>
    <xf numFmtId="0" fontId="0" fillId="24" borderId="2" xfId="0" applyFill="1" applyBorder="1" applyAlignment="1">
      <alignment horizontal="right"/>
    </xf>
    <xf numFmtId="0" fontId="0" fillId="14" borderId="0" xfId="0" applyFill="1" applyAlignment="1">
      <alignment horizontal="right"/>
    </xf>
    <xf numFmtId="0" fontId="3" fillId="14" borderId="0" xfId="0" applyFont="1" applyFill="1" applyAlignment="1">
      <alignment horizontal="right"/>
    </xf>
    <xf numFmtId="164" fontId="0" fillId="0" borderId="0" xfId="0" applyNumberFormat="1"/>
    <xf numFmtId="0" fontId="0" fillId="12" borderId="0" xfId="0" applyFill="1"/>
    <xf numFmtId="0" fontId="0" fillId="18" borderId="0" xfId="0" applyFill="1"/>
    <xf numFmtId="0" fontId="0" fillId="24" borderId="5" xfId="0" applyFill="1" applyBorder="1" applyAlignment="1">
      <alignment horizontal="right"/>
    </xf>
    <xf numFmtId="0" fontId="0" fillId="20" borderId="5" xfId="0" applyFill="1" applyBorder="1" applyAlignment="1">
      <alignment horizontal="right"/>
    </xf>
    <xf numFmtId="0" fontId="0" fillId="18" borderId="0" xfId="0" applyFill="1" applyAlignment="1">
      <alignment horizontal="center"/>
    </xf>
    <xf numFmtId="0" fontId="3" fillId="24" borderId="0" xfId="0" applyFont="1" applyFill="1" applyAlignment="1">
      <alignment horizontal="right"/>
    </xf>
    <xf numFmtId="1" fontId="0" fillId="5" borderId="0" xfId="0" applyNumberFormat="1" applyFill="1"/>
    <xf numFmtId="0" fontId="7" fillId="12" borderId="6" xfId="0" applyFont="1" applyFill="1" applyBorder="1" applyAlignment="1" applyProtection="1">
      <alignment horizontal="center" vertical="center"/>
      <protection locked="0"/>
    </xf>
    <xf numFmtId="0" fontId="8" fillId="16" borderId="6" xfId="0" applyFont="1" applyFill="1" applyBorder="1" applyAlignment="1">
      <alignment vertical="center"/>
    </xf>
    <xf numFmtId="0" fontId="7" fillId="16" borderId="6" xfId="0" applyFont="1" applyFill="1" applyBorder="1" applyAlignment="1">
      <alignment horizontal="center" vertical="center"/>
    </xf>
    <xf numFmtId="0" fontId="7" fillId="27" borderId="0" xfId="0" applyFont="1" applyFill="1" applyAlignment="1">
      <alignment vertical="center"/>
    </xf>
    <xf numFmtId="0" fontId="7" fillId="27" borderId="0" xfId="0" applyFont="1" applyFill="1" applyAlignment="1">
      <alignment horizontal="left" vertical="center"/>
    </xf>
    <xf numFmtId="0" fontId="7" fillId="27" borderId="0" xfId="0" applyFont="1" applyFill="1" applyAlignment="1">
      <alignment horizontal="center" vertical="center"/>
    </xf>
    <xf numFmtId="0" fontId="7" fillId="27" borderId="0" xfId="0" applyFont="1" applyFill="1"/>
    <xf numFmtId="0" fontId="7" fillId="27" borderId="0" xfId="0" applyFont="1" applyFill="1" applyAlignment="1">
      <alignment horizontal="center"/>
    </xf>
    <xf numFmtId="0" fontId="8" fillId="27" borderId="0" xfId="0" applyFont="1" applyFill="1" applyAlignment="1">
      <alignment vertical="center"/>
    </xf>
    <xf numFmtId="0" fontId="10" fillId="27" borderId="0" xfId="0" applyFont="1" applyFill="1" applyAlignment="1">
      <alignment vertical="center"/>
    </xf>
    <xf numFmtId="0" fontId="8" fillId="16" borderId="6" xfId="0" applyFont="1" applyFill="1" applyBorder="1" applyAlignment="1">
      <alignment horizontal="right" vertical="center"/>
    </xf>
    <xf numFmtId="0" fontId="7" fillId="16" borderId="6" xfId="0" applyFont="1" applyFill="1" applyBorder="1" applyAlignment="1">
      <alignment vertical="center"/>
    </xf>
    <xf numFmtId="0" fontId="7" fillId="16" borderId="6" xfId="0" applyFont="1" applyFill="1" applyBorder="1" applyAlignment="1">
      <alignment vertical="top" wrapText="1"/>
    </xf>
    <xf numFmtId="0" fontId="7" fillId="27" borderId="0" xfId="0" applyFont="1" applyFill="1" applyAlignment="1">
      <alignment vertical="top"/>
    </xf>
    <xf numFmtId="0" fontId="9" fillId="4" borderId="6" xfId="0" applyFont="1" applyFill="1" applyBorder="1" applyAlignment="1">
      <alignment horizontal="center" vertical="center"/>
    </xf>
    <xf numFmtId="0" fontId="11" fillId="27" borderId="0" xfId="0" applyFont="1" applyFill="1" applyAlignment="1">
      <alignment vertical="center"/>
    </xf>
    <xf numFmtId="0" fontId="10" fillId="27" borderId="0" xfId="0" applyFont="1" applyFill="1" applyAlignment="1">
      <alignment horizontal="left" vertical="center" indent="5"/>
    </xf>
    <xf numFmtId="0" fontId="0" fillId="0" borderId="0" xfId="0" quotePrefix="1"/>
    <xf numFmtId="1" fontId="0" fillId="2" borderId="0" xfId="0" applyNumberFormat="1" applyFill="1"/>
    <xf numFmtId="0" fontId="3" fillId="14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5" borderId="0" xfId="0" applyFill="1" applyAlignment="1">
      <alignment wrapText="1"/>
    </xf>
    <xf numFmtId="0" fontId="0" fillId="12" borderId="0" xfId="0" applyFill="1" applyAlignment="1">
      <alignment horizontal="right"/>
    </xf>
    <xf numFmtId="0" fontId="3" fillId="28" borderId="2" xfId="0" applyFont="1" applyFill="1" applyBorder="1" applyAlignment="1">
      <alignment horizontal="right"/>
    </xf>
    <xf numFmtId="0" fontId="3" fillId="28" borderId="0" xfId="0" applyFont="1" applyFill="1" applyAlignment="1">
      <alignment horizontal="right"/>
    </xf>
    <xf numFmtId="0" fontId="0" fillId="28" borderId="0" xfId="0" applyFill="1" applyAlignment="1">
      <alignment horizontal="right"/>
    </xf>
    <xf numFmtId="0" fontId="0" fillId="28" borderId="2" xfId="0" applyFill="1" applyBorder="1" applyAlignment="1">
      <alignment horizontal="right"/>
    </xf>
    <xf numFmtId="0" fontId="0" fillId="10" borderId="4" xfId="0" applyFill="1" applyBorder="1"/>
    <xf numFmtId="0" fontId="0" fillId="10" borderId="0" xfId="0" applyFill="1"/>
    <xf numFmtId="0" fontId="0" fillId="28" borderId="3" xfId="0" applyFill="1" applyBorder="1" applyAlignment="1">
      <alignment horizontal="right"/>
    </xf>
    <xf numFmtId="0" fontId="0" fillId="28" borderId="5" xfId="0" applyFill="1" applyBorder="1" applyAlignment="1">
      <alignment horizontal="right"/>
    </xf>
    <xf numFmtId="0" fontId="1" fillId="21" borderId="2" xfId="0" applyFont="1" applyFill="1" applyBorder="1" applyAlignment="1">
      <alignment horizontal="center"/>
    </xf>
    <xf numFmtId="0" fontId="0" fillId="29" borderId="2" xfId="0" applyFill="1" applyBorder="1" applyAlignment="1">
      <alignment horizontal="center"/>
    </xf>
    <xf numFmtId="0" fontId="3" fillId="30" borderId="2" xfId="0" applyFont="1" applyFill="1" applyBorder="1" applyAlignment="1">
      <alignment horizontal="right"/>
    </xf>
    <xf numFmtId="0" fontId="0" fillId="30" borderId="2" xfId="0" applyFill="1" applyBorder="1" applyAlignment="1">
      <alignment horizontal="right"/>
    </xf>
    <xf numFmtId="0" fontId="12" fillId="0" borderId="0" xfId="0" applyFont="1"/>
    <xf numFmtId="0" fontId="6" fillId="6" borderId="0" xfId="0" applyFont="1" applyFill="1" applyAlignment="1">
      <alignment horizontal="right"/>
    </xf>
    <xf numFmtId="0" fontId="0" fillId="31" borderId="0" xfId="0" applyFill="1"/>
    <xf numFmtId="0" fontId="0" fillId="31" borderId="0" xfId="0" applyFill="1" applyAlignment="1">
      <alignment horizontal="right"/>
    </xf>
    <xf numFmtId="0" fontId="0" fillId="31" borderId="4" xfId="0" applyFill="1" applyBorder="1" applyAlignment="1">
      <alignment horizontal="right"/>
    </xf>
    <xf numFmtId="0" fontId="6" fillId="12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1" fillId="3" borderId="0" xfId="0" applyFont="1" applyFill="1" applyAlignment="1">
      <alignment horizontal="center"/>
    </xf>
    <xf numFmtId="0" fontId="13" fillId="27" borderId="0" xfId="0" applyFont="1" applyFill="1" applyAlignment="1">
      <alignment vertical="center"/>
    </xf>
    <xf numFmtId="0" fontId="7" fillId="19" borderId="8" xfId="0" applyFont="1" applyFill="1" applyBorder="1" applyAlignment="1">
      <alignment vertical="center"/>
    </xf>
    <xf numFmtId="0" fontId="7" fillId="19" borderId="9" xfId="0" applyFont="1" applyFill="1" applyBorder="1" applyAlignment="1">
      <alignment vertical="center"/>
    </xf>
    <xf numFmtId="0" fontId="7" fillId="19" borderId="10" xfId="0" applyFont="1" applyFill="1" applyBorder="1" applyAlignment="1">
      <alignment vertical="center"/>
    </xf>
    <xf numFmtId="0" fontId="9" fillId="4" borderId="6" xfId="0" applyFont="1" applyFill="1" applyBorder="1" applyAlignment="1">
      <alignment vertical="center"/>
    </xf>
    <xf numFmtId="0" fontId="9" fillId="17" borderId="7" xfId="0" applyFont="1" applyFill="1" applyBorder="1" applyAlignment="1">
      <alignment horizontal="left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6" fillId="12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0" fontId="4" fillId="19" borderId="0" xfId="1" applyFill="1" applyBorder="1" applyAlignment="1"/>
    <xf numFmtId="0" fontId="0" fillId="26" borderId="0" xfId="0" applyFill="1"/>
    <xf numFmtId="0" fontId="1" fillId="21" borderId="0" xfId="0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2" fontId="3" fillId="18" borderId="0" xfId="0" applyNumberFormat="1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1" fillId="9" borderId="4" xfId="0" applyFont="1" applyFill="1" applyBorder="1" applyAlignment="1">
      <alignment horizontal="center"/>
    </xf>
    <xf numFmtId="0" fontId="3" fillId="10" borderId="4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/>
    </xf>
    <xf numFmtId="0" fontId="3" fillId="20" borderId="0" xfId="0" applyFont="1" applyFill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31" borderId="4" xfId="0" applyFont="1" applyFill="1" applyBorder="1" applyAlignment="1">
      <alignment horizontal="center"/>
    </xf>
    <xf numFmtId="0" fontId="3" fillId="31" borderId="0" xfId="0" applyFont="1" applyFill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28" borderId="4" xfId="0" applyFont="1" applyFill="1" applyBorder="1" applyAlignment="1">
      <alignment horizontal="center"/>
    </xf>
    <xf numFmtId="0" fontId="3" fillId="28" borderId="0" xfId="0" applyFont="1" applyFill="1" applyAlignment="1">
      <alignment horizontal="center"/>
    </xf>
    <xf numFmtId="0" fontId="3" fillId="24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</cellXfs>
  <cellStyles count="2">
    <cellStyle name="Link" xfId="1" builtinId="8"/>
    <cellStyle name="Standard" xfId="0" builtinId="0"/>
  </cellStyles>
  <dxfs count="6">
    <dxf>
      <font>
        <color theme="5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E0D9C6"/>
      <color rgb="FFC6B998"/>
      <color rgb="FFAA97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
    <Relationship Target="worksheets/sheet8.xml" Type="http://schemas.openxmlformats.org/officeDocument/2006/relationships/worksheet" Id="rId8"/>
    <Relationship Target="calcChain.xml" Type="http://schemas.openxmlformats.org/officeDocument/2006/relationships/calcChain" Id="rId13"/>
    <Relationship Target="worksheets/sheet3.xml" Type="http://schemas.openxmlformats.org/officeDocument/2006/relationships/worksheet" Id="rId3"/>
    <Relationship Target="worksheets/sheet7.xml" Type="http://schemas.openxmlformats.org/officeDocument/2006/relationships/worksheet" Id="rId7"/>
    <Relationship Target="sharedStrings.xml" Type="http://schemas.openxmlformats.org/officeDocument/2006/relationships/sharedStrings" Id="rId12"/>
    <Relationship Target="worksheets/sheet2.xml" Type="http://schemas.openxmlformats.org/officeDocument/2006/relationships/worksheet" Id="rId2"/>
    <Relationship Target="worksheets/sheet1.xml" Type="http://schemas.openxmlformats.org/officeDocument/2006/relationships/worksheet" Id="rId1"/>
    <Relationship Target="worksheets/sheet6.xml" Type="http://schemas.openxmlformats.org/officeDocument/2006/relationships/worksheet" Id="rId6"/>
    <Relationship Target="styles.xml" Type="http://schemas.openxmlformats.org/officeDocument/2006/relationships/styles" Id="rId11"/>
    <Relationship Target="worksheets/sheet5.xml" Type="http://schemas.openxmlformats.org/officeDocument/2006/relationships/worksheet" Id="rId5"/>
    <Relationship Target="theme/theme1.xml" Type="http://schemas.openxmlformats.org/officeDocument/2006/relationships/theme" Id="rId10"/>
    <Relationship Target="worksheets/sheet4.xml" Type="http://schemas.openxmlformats.org/officeDocument/2006/relationships/worksheet" Id="rId4"/>
    <Relationship Target="worksheets/sheet9.xml" Type="http://schemas.openxmlformats.org/officeDocument/2006/relationships/worksheet" Id="rId9"/>
</Relationships>

</file>

<file path=xl/charts/_rels/chart1.xml.rels><?xml version="1.0" encoding="UTF-8" standalone="yes"?>
<Relationships xmlns="http://schemas.openxmlformats.org/package/2006/relationships">
    <Relationship Target="../media/image3.png" Type="http://schemas.openxmlformats.org/officeDocument/2006/relationships/image" Id="rId3"/>
    <Relationship Target="colors1.xml" Type="http://schemas.microsoft.com/office/2011/relationships/chartColorStyle" Id="rId2"/>
    <Relationship Target="style1.xml" Type="http://schemas.microsoft.com/office/2011/relationships/chartStyle" Id="rId1"/>
    <Relationship Target="../media/image4.svg" Type="http://schemas.openxmlformats.org/officeDocument/2006/relationships/image" Id="rId4"/>
</Relationships>

</file>

<file path=xl/charts/_rels/chart2.xml.rels><?xml version="1.0" encoding="UTF-8" standalone="yes"?>
<Relationships xmlns="http://schemas.openxmlformats.org/package/2006/relationships">
    <Relationship Target="colors2.xml" Type="http://schemas.microsoft.com/office/2011/relationships/chartColorStyle" Id="rId2"/>
    <Relationship Target="style2.xml" Type="http://schemas.microsoft.com/office/2011/relationships/chartStyle" Id="rId1"/>
</Relationships>

</file>

<file path=xl/charts/_rels/chart3.xml.rels><?xml version="1.0" encoding="UTF-8" standalone="yes"?>
<Relationships xmlns="http://schemas.openxmlformats.org/package/2006/relationships">
    <Relationship Target="colors3.xml" Type="http://schemas.microsoft.com/office/2011/relationships/chartColorStyle" Id="rId2"/>
    <Relationship Target="style3.xml" Type="http://schemas.microsoft.com/office/2011/relationships/chartStyle" Id="rId1"/>
</Relationships>

</file>

<file path=xl/charts/_rels/chart4.xml.rels><?xml version="1.0" encoding="UTF-8" standalone="yes"?>
<Relationships xmlns="http://schemas.openxmlformats.org/package/2006/relationships">
    <Relationship Target="colors4.xml" Type="http://schemas.microsoft.com/office/2011/relationships/chartColorStyle" Id="rId2"/>
    <Relationship Target="style4.xml" Type="http://schemas.microsoft.com/office/2011/relationships/chartStyle" Id="rId1"/>
</Relationships>

</file>

<file path=xl/charts/_rels/chart5.xml.rels><?xml version="1.0" encoding="UTF-8" standalone="yes"?>
<Relationships xmlns="http://schemas.openxmlformats.org/package/2006/relationships">
    <Relationship Target="colors5.xml" Type="http://schemas.microsoft.com/office/2011/relationships/chartColorStyle" Id="rId2"/>
    <Relationship Target="style5.xml" Type="http://schemas.microsoft.com/office/2011/relationships/chartStyle" Id="rId1"/>
</Relationships>

</file>

<file path=xl/charts/_rels/chart6.xml.rels><?xml version="1.0" encoding="UTF-8" standalone="yes"?>
<Relationships xmlns="http://schemas.openxmlformats.org/package/2006/relationships">
    <Relationship Target="colors6.xml" Type="http://schemas.microsoft.com/office/2011/relationships/chartColorStyle" Id="rId2"/>
    <Relationship Target="style6.xml" Type="http://schemas.microsoft.com/office/2011/relationships/chartStyle" Id="rId1"/>
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4"/>
          <c:order val="0"/>
          <c:tx>
            <c:strRef>
              <c:f>'Auswahlfelder und Texte'!$H$73</c:f>
              <c:strCache>
                <c:ptCount val="1"/>
                <c:pt idx="0">
                  <c:v>Nische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Kollisionen!$B$22:$B$23</c:f>
              <c:numCache>
                <c:formatCode>0.00</c:formatCode>
                <c:ptCount val="2"/>
                <c:pt idx="0">
                  <c:v>50</c:v>
                </c:pt>
                <c:pt idx="1">
                  <c:v>-500</c:v>
                </c:pt>
              </c:numCache>
            </c:numRef>
          </c:xVal>
          <c:yVal>
            <c:numRef>
              <c:f>Kollisionen!$C$22:$C$23</c:f>
              <c:numCache>
                <c:formatCode>0.00</c:formatCode>
                <c:ptCount val="2"/>
                <c:pt idx="0">
                  <c:v>648.5</c:v>
                </c:pt>
                <c:pt idx="1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F6-45EF-9726-7388F0D4BE24}"/>
            </c:ext>
          </c:extLst>
        </c:ser>
        <c:ser>
          <c:idx val="0"/>
          <c:order val="1"/>
          <c:tx>
            <c:strRef>
              <c:f>'Auswahlfelder und Texte'!$H$72</c:f>
              <c:strCache>
                <c:ptCount val="1"/>
                <c:pt idx="0">
                  <c:v>Sockelblende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Kollisionen!$B$27:$B$30</c:f>
              <c:numCache>
                <c:formatCode>0.00</c:formatCode>
                <c:ptCount val="4"/>
                <c:pt idx="0">
                  <c:v>3.3</c:v>
                </c:pt>
                <c:pt idx="1">
                  <c:v>3.3</c:v>
                </c:pt>
                <c:pt idx="2">
                  <c:v>-15.7</c:v>
                </c:pt>
                <c:pt idx="3">
                  <c:v>-15.7</c:v>
                </c:pt>
              </c:numCache>
            </c:numRef>
          </c:xVal>
          <c:yVal>
            <c:numRef>
              <c:f>Kollisionen!$C$27:$C$30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F6-45EF-9726-7388F0D4BE24}"/>
            </c:ext>
          </c:extLst>
        </c:ser>
        <c:ser>
          <c:idx val="5"/>
          <c:order val="2"/>
          <c:tx>
            <c:strRef>
              <c:f>'Auswahlfelder und Texte'!$H$65</c:f>
              <c:strCache>
                <c:ptCount val="1"/>
                <c:pt idx="0">
                  <c:v>Dekor (Tür geschlossen)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(Kollisionen!$B$44:$B$47,Kollisionen!$B$44)</c:f>
              <c:numCache>
                <c:formatCode>0.00</c:formatCode>
                <c:ptCount val="5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</c:numCache>
            </c:numRef>
          </c:xVal>
          <c:yVal>
            <c:numRef>
              <c:f>(Kollisionen!$C$44:$C$47,Kollisionen!$C$44)</c:f>
              <c:numCache>
                <c:formatCode>0.00</c:formatCode>
                <c:ptCount val="5"/>
                <c:pt idx="0">
                  <c:v>645.5</c:v>
                </c:pt>
                <c:pt idx="1">
                  <c:v>645.5</c:v>
                </c:pt>
                <c:pt idx="2">
                  <c:v>645.5</c:v>
                </c:pt>
                <c:pt idx="3">
                  <c:v>645.5</c:v>
                </c:pt>
                <c:pt idx="4">
                  <c:v>645.5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EF6-45EF-9726-7388F0D4BE24}"/>
            </c:ext>
          </c:extLst>
        </c:ser>
        <c:ser>
          <c:idx val="6"/>
          <c:order val="3"/>
          <c:tx>
            <c:strRef>
              <c:f>'Auswahlfelder und Texte'!$H$64</c:f>
              <c:strCache>
                <c:ptCount val="1"/>
                <c:pt idx="0">
                  <c:v>Dekor (Tür offen)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(Kollisionen!$B$52:$B$55,Kollisionen!$B$52)</c:f>
              <c:numCache>
                <c:formatCode>0.00</c:formatCode>
                <c:ptCount val="5"/>
                <c:pt idx="0">
                  <c:v>598.86843489281182</c:v>
                </c:pt>
                <c:pt idx="1">
                  <c:v>598.86843489281182</c:v>
                </c:pt>
                <c:pt idx="2">
                  <c:v>598.86843489281182</c:v>
                </c:pt>
                <c:pt idx="3">
                  <c:v>598.86843489281182</c:v>
                </c:pt>
                <c:pt idx="4">
                  <c:v>598.86843489281182</c:v>
                </c:pt>
              </c:numCache>
            </c:numRef>
          </c:xVal>
          <c:yVal>
            <c:numRef>
              <c:f>(Kollisionen!$C$52:$C$55,Kollisionen!$C$52)</c:f>
              <c:numCache>
                <c:formatCode>0.00</c:formatCode>
                <c:ptCount val="5"/>
                <c:pt idx="0">
                  <c:v>25.834093598630407</c:v>
                </c:pt>
                <c:pt idx="1">
                  <c:v>25.834093598630407</c:v>
                </c:pt>
                <c:pt idx="2">
                  <c:v>25.834093598630407</c:v>
                </c:pt>
                <c:pt idx="3">
                  <c:v>25.834093598630407</c:v>
                </c:pt>
                <c:pt idx="4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F6-45EF-9726-7388F0D4BE24}"/>
            </c:ext>
          </c:extLst>
        </c:ser>
        <c:ser>
          <c:idx val="2"/>
          <c:order val="4"/>
          <c:tx>
            <c:strRef>
              <c:f>'Auswahlfelder und Texte'!$H$71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Kollisionen!$D$63:$D$241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Kollisionen!$E$63:$E$241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F6-45EF-9726-7388F0D4BE24}"/>
            </c:ext>
          </c:extLst>
        </c:ser>
        <c:ser>
          <c:idx val="3"/>
          <c:order val="5"/>
          <c:tx>
            <c:strRef>
              <c:f>'Auswahlfelder und Texte'!$H$71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Kollisionen!$M$63:$M$241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Kollisionen!$N$63:$N$241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F6-45EF-9726-7388F0D4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80"/>
          <c:min val="-170"/>
        </c:scaling>
        <c:delete val="1"/>
        <c:axPos val="b"/>
        <c:numFmt formatCode="0.00" sourceLinked="1"/>
        <c:majorTickMark val="out"/>
        <c:minorTickMark val="none"/>
        <c:tickLblPos val="nextTo"/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30"/>
          <c:min val="-260"/>
        </c:scaling>
        <c:delete val="1"/>
        <c:axPos val="l"/>
        <c:numFmt formatCode="0.00" sourceLinked="1"/>
        <c:majorTickMark val="out"/>
        <c:minorTickMark val="none"/>
        <c:tickLblPos val="nextTo"/>
        <c:crossAx val="909560047"/>
        <c:crosses val="autoZero"/>
        <c:crossBetween val="midCat"/>
        <c:majorUnit val="10"/>
      </c:valAx>
      <c:spPr>
        <a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Federraten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Federberechnung!$E$33</c:f>
              <c:strCache>
                <c:ptCount val="1"/>
                <c:pt idx="0">
                  <c:v>Benötigte Federkraft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Federberechnung!$E$35:$E$124</c:f>
              <c:numCache>
                <c:formatCode>0.00</c:formatCode>
                <c:ptCount val="90"/>
                <c:pt idx="0">
                  <c:v>73.431536629158828</c:v>
                </c:pt>
                <c:pt idx="1">
                  <c:v>82.736378550448194</c:v>
                </c:pt>
                <c:pt idx="2">
                  <c:v>95.205722340912644</c:v>
                </c:pt>
                <c:pt idx="3">
                  <c:v>113.32090149154585</c:v>
                </c:pt>
                <c:pt idx="4">
                  <c:v>143.54465332575592</c:v>
                </c:pt>
                <c:pt idx="5">
                  <c:v>209.35275998306199</c:v>
                </c:pt>
                <c:pt idx="6">
                  <c:v>510.0412828196545</c:v>
                </c:pt>
                <c:pt idx="7">
                  <c:v>-471.69406681820243</c:v>
                </c:pt>
                <c:pt idx="8">
                  <c:v>-109.10002855011524</c:v>
                </c:pt>
                <c:pt idx="9">
                  <c:v>-38.775947241240523</c:v>
                </c:pt>
                <c:pt idx="10">
                  <c:v>-7.7820749297152334</c:v>
                </c:pt>
                <c:pt idx="11">
                  <c:v>10.198075612100968</c:v>
                </c:pt>
                <c:pt idx="12">
                  <c:v>22.222890130644142</c:v>
                </c:pt>
                <c:pt idx="13">
                  <c:v>30.991431560611574</c:v>
                </c:pt>
                <c:pt idx="14">
                  <c:v>37.765120009562601</c:v>
                </c:pt>
                <c:pt idx="15">
                  <c:v>43.217406767734609</c:v>
                </c:pt>
                <c:pt idx="16">
                  <c:v>47.744162973370941</c:v>
                </c:pt>
                <c:pt idx="17">
                  <c:v>51.595738304521817</c:v>
                </c:pt>
                <c:pt idx="18">
                  <c:v>54.939731706093156</c:v>
                </c:pt>
                <c:pt idx="19">
                  <c:v>57.893491901377494</c:v>
                </c:pt>
                <c:pt idx="20">
                  <c:v>60.542149977524424</c:v>
                </c:pt>
                <c:pt idx="21">
                  <c:v>62.949221690034257</c:v>
                </c:pt>
                <c:pt idx="22">
                  <c:v>65.163159428640483</c:v>
                </c:pt>
                <c:pt idx="23">
                  <c:v>67.221580656885777</c:v>
                </c:pt>
                <c:pt idx="24">
                  <c:v>69.15410229238627</c:v>
                </c:pt>
                <c:pt idx="25">
                  <c:v>70.984304472773346</c:v>
                </c:pt>
                <c:pt idx="26">
                  <c:v>72.731130596097174</c:v>
                </c:pt>
                <c:pt idx="27">
                  <c:v>74.409910248540754</c:v>
                </c:pt>
                <c:pt idx="28">
                  <c:v>76.033122365873837</c:v>
                </c:pt>
                <c:pt idx="29">
                  <c:v>77.610974742356035</c:v>
                </c:pt>
                <c:pt idx="30">
                  <c:v>79.151850689885649</c:v>
                </c:pt>
                <c:pt idx="31">
                  <c:v>80.662657658590206</c:v>
                </c:pt>
                <c:pt idx="32">
                  <c:v>82.149102248533609</c:v>
                </c:pt>
                <c:pt idx="33">
                  <c:v>83.615909128664754</c:v>
                </c:pt>
                <c:pt idx="34">
                  <c:v>85.0669966642281</c:v>
                </c:pt>
                <c:pt idx="35">
                  <c:v>86.50561876690476</c:v>
                </c:pt>
                <c:pt idx="36">
                  <c:v>87.934480143969296</c:v>
                </c:pt>
                <c:pt idx="37">
                  <c:v>89.355830429266049</c:v>
                </c:pt>
                <c:pt idx="38">
                  <c:v>90.771541432066158</c:v>
                </c:pt>
                <c:pt idx="39">
                  <c:v>92.183170808675115</c:v>
                </c:pt>
                <c:pt idx="40">
                  <c:v>93.59201475726401</c:v>
                </c:pt>
                <c:pt idx="41">
                  <c:v>94.999151797581163</c:v>
                </c:pt>
                <c:pt idx="42">
                  <c:v>96.40547928100456</c:v>
                </c:pt>
                <c:pt idx="43">
                  <c:v>97.811743952162757</c:v>
                </c:pt>
                <c:pt idx="44">
                  <c:v>99.218567628878731</c:v>
                </c:pt>
                <c:pt idx="45">
                  <c:v>100.62646886616915</c:v>
                </c:pt>
                <c:pt idx="46">
                  <c:v>102.03588131034377</c:v>
                </c:pt>
                <c:pt idx="47">
                  <c:v>103.4471693217799</c:v>
                </c:pt>
                <c:pt idx="48">
                  <c:v>104.86064134278674</c:v>
                </c:pt>
                <c:pt idx="49">
                  <c:v>106.27656140482866</c:v>
                </c:pt>
                <c:pt idx="50">
                  <c:v>107.69515910316854</c:v>
                </c:pt>
                <c:pt idx="51">
                  <c:v>109.11663831355713</c:v>
                </c:pt>
                <c:pt idx="52">
                  <c:v>110.5411848824702</c:v>
                </c:pt>
                <c:pt idx="53">
                  <c:v>111.96897348764888</c:v>
                </c:pt>
                <c:pt idx="54">
                  <c:v>113.40017383783263</c:v>
                </c:pt>
                <c:pt idx="55">
                  <c:v>114.83495635839733</c:v>
                </c:pt>
                <c:pt idx="56">
                  <c:v>116.27349749221713</c:v>
                </c:pt>
                <c:pt idx="57">
                  <c:v>117.71598473175088</c:v>
                </c:pt>
                <c:pt idx="58">
                  <c:v>119.1626214885771</c:v>
                </c:pt>
                <c:pt idx="59">
                  <c:v>120.6136318999968</c:v>
                </c:pt>
                <c:pt idx="60">
                  <c:v>122.06926566862136</c:v>
                </c:pt>
                <c:pt idx="61">
                  <c:v>123.52980302994864</c:v>
                </c:pt>
                <c:pt idx="62">
                  <c:v>124.99555994476354</c:v>
                </c:pt>
                <c:pt idx="63">
                  <c:v>126.46689361788422</c:v>
                </c:pt>
                <c:pt idx="64">
                  <c:v>127.94420845252007</c:v>
                </c:pt>
                <c:pt idx="65">
                  <c:v>129.42796256066202</c:v>
                </c:pt>
                <c:pt idx="66">
                  <c:v>130.91867496499987</c:v>
                </c:pt>
                <c:pt idx="67">
                  <c:v>132.41693364756236</c:v>
                </c:pt>
                <c:pt idx="68">
                  <c:v>133.92340462554577</c:v>
                </c:pt>
                <c:pt idx="69">
                  <c:v>135.43884226690207</c:v>
                </c:pt>
                <c:pt idx="70">
                  <c:v>136.96410109885133</c:v>
                </c:pt>
                <c:pt idx="71">
                  <c:v>138.50014941376526</c:v>
                </c:pt>
                <c:pt idx="72">
                  <c:v>140.04808504173099</c:v>
                </c:pt>
                <c:pt idx="73">
                  <c:v>141.60915374139412</c:v>
                </c:pt>
                <c:pt idx="74">
                  <c:v>143.18477076552938</c:v>
                </c:pt>
                <c:pt idx="75">
                  <c:v>144.77654629209562</c:v>
                </c:pt>
                <c:pt idx="76">
                  <c:v>146.38631558462433</c:v>
                </c:pt>
                <c:pt idx="77">
                  <c:v>148.01617497042113</c:v>
                </c:pt>
                <c:pt idx="78">
                  <c:v>149.66852501876559</c:v>
                </c:pt>
                <c:pt idx="79">
                  <c:v>151.34612268848667</c:v>
                </c:pt>
                <c:pt idx="80">
                  <c:v>153.05214472926602</c:v>
                </c:pt>
                <c:pt idx="81">
                  <c:v>154.79026531250827</c:v>
                </c:pt>
                <c:pt idx="82">
                  <c:v>156.56475180571644</c:v>
                </c:pt>
                <c:pt idx="83">
                  <c:v>158.38058389110211</c:v>
                </c:pt>
                <c:pt idx="84">
                  <c:v>160.24360301545602</c:v>
                </c:pt>
                <c:pt idx="85">
                  <c:v>162.16070167012722</c:v>
                </c:pt>
                <c:pt idx="86">
                  <c:v>164.14006558166599</c:v>
                </c:pt>
                <c:pt idx="87">
                  <c:v>166.19148707900425</c:v>
                </c:pt>
                <c:pt idx="88">
                  <c:v>168.32677553513773</c:v>
                </c:pt>
                <c:pt idx="89">
                  <c:v>170.56030221984864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48-4D26-B291-F00BA762A1E8}"/>
            </c:ext>
          </c:extLst>
        </c:ser>
        <c:ser>
          <c:idx val="1"/>
          <c:order val="1"/>
          <c:tx>
            <c:strRef>
              <c:f>Federberechnung!$H$32</c:f>
              <c:strCache>
                <c:ptCount val="1"/>
                <c:pt idx="0">
                  <c:v>Ideale Feder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Federberechnung!$H$35:$H$124</c:f>
              <c:numCache>
                <c:formatCode>0.00</c:formatCode>
                <c:ptCount val="90"/>
                <c:pt idx="0">
                  <c:v>56.953059017355486</c:v>
                </c:pt>
                <c:pt idx="1">
                  <c:v>56.480906543659181</c:v>
                </c:pt>
                <c:pt idx="2">
                  <c:v>56.085746145048375</c:v>
                </c:pt>
                <c:pt idx="3">
                  <c:v>55.768301645688886</c:v>
                </c:pt>
                <c:pt idx="4">
                  <c:v>55.529125439447448</c:v>
                </c:pt>
                <c:pt idx="5">
                  <c:v>55.368600329204988</c:v>
                </c:pt>
                <c:pt idx="6">
                  <c:v>55.286930879289542</c:v>
                </c:pt>
                <c:pt idx="7">
                  <c:v>55.284126339751531</c:v>
                </c:pt>
                <c:pt idx="8">
                  <c:v>55.359978967796962</c:v>
                </c:pt>
                <c:pt idx="9">
                  <c:v>55.514042331978438</c:v>
                </c:pt>
                <c:pt idx="10">
                  <c:v>55.745613907298818</c:v>
                </c:pt>
                <c:pt idx="11">
                  <c:v>56.053725200330376</c:v>
                </c:pt>
                <c:pt idx="12">
                  <c:v>56.43714117258363</c:v>
                </c:pt>
                <c:pt idx="13">
                  <c:v>56.894369245359648</c:v>
                </c:pt>
                <c:pt idx="14">
                  <c:v>57.423676953778511</c:v>
                </c:pt>
                <c:pt idx="15">
                  <c:v>58.023116513001838</c:v>
                </c:pt>
                <c:pt idx="16">
                  <c:v>58.690554179996276</c:v>
                </c:pt>
                <c:pt idx="17">
                  <c:v>59.423702269154624</c:v>
                </c:pt>
                <c:pt idx="18">
                  <c:v>60.220151901565764</c:v>
                </c:pt>
                <c:pt idx="19">
                  <c:v>61.077404926073847</c:v>
                </c:pt>
                <c:pt idx="20">
                  <c:v>61.992903855442705</c:v>
                </c:pt>
                <c:pt idx="21">
                  <c:v>62.964059050247329</c:v>
                </c:pt>
                <c:pt idx="22">
                  <c:v>63.988272720112008</c:v>
                </c:pt>
                <c:pt idx="23">
                  <c:v>65.062959580955777</c:v>
                </c:pt>
                <c:pt idx="24">
                  <c:v>66.185564206543148</c:v>
                </c:pt>
                <c:pt idx="25">
                  <c:v>67.353575249722169</c:v>
                </c:pt>
                <c:pt idx="26">
                  <c:v>68.564536793960571</c:v>
                </c:pt>
                <c:pt idx="27">
                  <c:v>69.816057140755831</c:v>
                </c:pt>
                <c:pt idx="28">
                  <c:v>71.105815353967984</c:v>
                </c:pt>
                <c:pt idx="29">
                  <c:v>72.431565877245532</c:v>
                </c:pt>
                <c:pt idx="30">
                  <c:v>73.791141522764136</c:v>
                </c:pt>
                <c:pt idx="31">
                  <c:v>75.182455103962738</c:v>
                </c:pt>
                <c:pt idx="32">
                  <c:v>76.603499955809525</c:v>
                </c:pt>
                <c:pt idx="33">
                  <c:v>78.05234955608158</c:v>
                </c:pt>
                <c:pt idx="34">
                  <c:v>79.527156431967924</c:v>
                </c:pt>
                <c:pt idx="35">
                  <c:v>81.026150509079571</c:v>
                </c:pt>
                <c:pt idx="36">
                  <c:v>82.547637035237798</c:v>
                </c:pt>
                <c:pt idx="37">
                  <c:v>84.089994189449811</c:v>
                </c:pt>
                <c:pt idx="38">
                  <c:v>85.651670467271003</c:v>
                </c:pt>
                <c:pt idx="39">
                  <c:v>87.231181917169238</c:v>
                </c:pt>
                <c:pt idx="40">
                  <c:v>88.827109288337141</c:v>
                </c:pt>
                <c:pt idx="41">
                  <c:v>90.438095138404648</c:v>
                </c:pt>
                <c:pt idx="42">
                  <c:v>92.062840939421477</c:v>
                </c:pt>
                <c:pt idx="43">
                  <c:v>93.700104212069689</c:v>
                </c:pt>
                <c:pt idx="44">
                  <c:v>95.348695711089704</c:v>
                </c:pt>
                <c:pt idx="45">
                  <c:v>97.007476679150244</c:v>
                </c:pt>
                <c:pt idx="46">
                  <c:v>98.675356181677387</c:v>
                </c:pt>
                <c:pt idx="47">
                  <c:v>100.35128853131209</c:v>
                </c:pt>
                <c:pt idx="48">
                  <c:v>102.0342708075467</c:v>
                </c:pt>
                <c:pt idx="49">
                  <c:v>103.72334047457977</c:v>
                </c:pt>
                <c:pt idx="50">
                  <c:v>105.4175730984108</c:v>
                </c:pt>
                <c:pt idx="51">
                  <c:v>107.11608016259764</c:v>
                </c:pt>
                <c:pt idx="52">
                  <c:v>108.81800698082597</c:v>
                </c:pt>
                <c:pt idx="53">
                  <c:v>110.52253070344679</c:v>
                </c:pt>
                <c:pt idx="54">
                  <c:v>112.22885841435642</c:v>
                </c:pt>
                <c:pt idx="55">
                  <c:v>113.93622531398707</c:v>
                </c:pt>
                <c:pt idx="56">
                  <c:v>115.64389298370607</c:v>
                </c:pt>
                <c:pt idx="57">
                  <c:v>117.3511477265497</c:v>
                </c:pt>
                <c:pt idx="58">
                  <c:v>119.05729897892628</c:v>
                </c:pt>
                <c:pt idx="59">
                  <c:v>120.76167778767751</c:v>
                </c:pt>
                <c:pt idx="60">
                  <c:v>122.46363534667654</c:v>
                </c:pt>
                <c:pt idx="61">
                  <c:v>124.16254158693894</c:v>
                </c:pt>
                <c:pt idx="62">
                  <c:v>125.85778381401573</c:v>
                </c:pt>
                <c:pt idx="63">
                  <c:v>127.54876538621076</c:v>
                </c:pt>
                <c:pt idx="64">
                  <c:v>129.23490442689427</c:v>
                </c:pt>
                <c:pt idx="65">
                  <c:v>130.91563256386323</c:v>
                </c:pt>
                <c:pt idx="66">
                  <c:v>132.59039368830079</c:v>
                </c:pt>
                <c:pt idx="67">
                  <c:v>134.2586427253934</c:v>
                </c:pt>
                <c:pt idx="68">
                  <c:v>135.91984440805399</c:v>
                </c:pt>
                <c:pt idx="69">
                  <c:v>137.57347204443866</c:v>
                </c:pt>
                <c:pt idx="70">
                  <c:v>139.21900626900478</c:v>
                </c:pt>
                <c:pt idx="71">
                  <c:v>140.85593376569059</c:v>
                </c:pt>
                <c:pt idx="72">
                  <c:v>142.48374595035671</c:v>
                </c:pt>
                <c:pt idx="73">
                  <c:v>144.10193759784158</c:v>
                </c:pt>
                <c:pt idx="74">
                  <c:v>145.71000539677001</c:v>
                </c:pt>
                <c:pt idx="75">
                  <c:v>147.30744641250394</c:v>
                </c:pt>
                <c:pt idx="76">
                  <c:v>148.89375643519855</c:v>
                </c:pt>
                <c:pt idx="77">
                  <c:v>150.46842818564272</c:v>
                </c:pt>
                <c:pt idx="78">
                  <c:v>152.03094934618059</c:v>
                </c:pt>
                <c:pt idx="79">
                  <c:v>153.58080037721712</c:v>
                </c:pt>
                <c:pt idx="80">
                  <c:v>155.11745207117531</c:v>
                </c:pt>
                <c:pt idx="81">
                  <c:v>156.64036278473449</c:v>
                </c:pt>
                <c:pt idx="82">
                  <c:v>158.14897527595164</c:v>
                </c:pt>
                <c:pt idx="83">
                  <c:v>159.64271305439169</c:v>
                </c:pt>
                <c:pt idx="84">
                  <c:v>161.12097612817459</c:v>
                </c:pt>
                <c:pt idx="85">
                  <c:v>162.58313599979897</c:v>
                </c:pt>
                <c:pt idx="86">
                  <c:v>164.02852971973806</c:v>
                </c:pt>
                <c:pt idx="87">
                  <c:v>165.45645274880906</c:v>
                </c:pt>
                <c:pt idx="88">
                  <c:v>166.86615030085719</c:v>
                </c:pt>
                <c:pt idx="89">
                  <c:v>168.25680672691797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48-4D26-B291-F00BA762A1E8}"/>
            </c:ext>
          </c:extLst>
        </c:ser>
        <c:ser>
          <c:idx val="2"/>
          <c:order val="2"/>
          <c:tx>
            <c:strRef>
              <c:f>Federberechnung!$J$32</c:f>
              <c:strCache>
                <c:ptCount val="1"/>
                <c:pt idx="0">
                  <c:v>Beste Feder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Federberechnung!$J$35:$J$124</c:f>
              <c:numCache>
                <c:formatCode>0.00</c:formatCode>
                <c:ptCount val="90"/>
                <c:pt idx="0">
                  <c:v>34.450724025540055</c:v>
                </c:pt>
                <c:pt idx="1">
                  <c:v>33.772793892512496</c:v>
                </c:pt>
                <c:pt idx="2">
                  <c:v>33.205411200433751</c:v>
                </c:pt>
                <c:pt idx="3">
                  <c:v>32.749615236907644</c:v>
                </c:pt>
                <c:pt idx="4">
                  <c:v>32.406199144972518</c:v>
                </c:pt>
                <c:pt idx="5">
                  <c:v>32.175712564040339</c:v>
                </c:pt>
                <c:pt idx="6">
                  <c:v>32.058449213470496</c:v>
                </c:pt>
                <c:pt idx="7">
                  <c:v>32.054422374752058</c:v>
                </c:pt>
                <c:pt idx="8">
                  <c:v>32.163333764792576</c:v>
                </c:pt>
                <c:pt idx="9">
                  <c:v>32.38454238445005</c:v>
                </c:pt>
                <c:pt idx="10">
                  <c:v>32.717039528081074</c:v>
                </c:pt>
                <c:pt idx="11">
                  <c:v>33.159434604902231</c:v>
                </c:pt>
                <c:pt idx="12">
                  <c:v>33.709954311046424</c:v>
                </c:pt>
                <c:pt idx="13">
                  <c:v>34.366455558989379</c:v>
                </c:pt>
                <c:pt idx="14">
                  <c:v>35.12645082571273</c:v>
                </c:pt>
                <c:pt idx="15">
                  <c:v>35.987143425594432</c:v>
                </c:pt>
                <c:pt idx="16">
                  <c:v>36.94546966887529</c:v>
                </c:pt>
                <c:pt idx="17">
                  <c:v>37.99814483061067</c:v>
                </c:pt>
                <c:pt idx="18">
                  <c:v>39.141710173016413</c:v>
                </c:pt>
                <c:pt idx="19">
                  <c:v>40.37257877864581</c:v>
                </c:pt>
                <c:pt idx="20">
                  <c:v>41.687078533597479</c:v>
                </c:pt>
                <c:pt idx="21">
                  <c:v>43.081491158930405</c:v>
                </c:pt>
                <c:pt idx="22">
                  <c:v>44.552086672333601</c:v>
                </c:pt>
                <c:pt idx="23">
                  <c:v>46.0951530483946</c:v>
                </c:pt>
                <c:pt idx="24">
                  <c:v>47.707021132456177</c:v>
                </c:pt>
                <c:pt idx="25">
                  <c:v>49.384085059880015</c:v>
                </c:pt>
                <c:pt idx="26">
                  <c:v>51.122818554909514</c:v>
                </c:pt>
                <c:pt idx="27">
                  <c:v>52.919787547886415</c:v>
                </c:pt>
                <c:pt idx="28">
                  <c:v>54.77165957179264</c:v>
                </c:pt>
                <c:pt idx="29">
                  <c:v>56.675210392083358</c:v>
                </c:pt>
                <c:pt idx="30">
                  <c:v>58.627328298004379</c:v>
                </c:pt>
                <c:pt idx="31">
                  <c:v>60.625016446921506</c:v>
                </c:pt>
                <c:pt idx="32">
                  <c:v>62.665393611333585</c:v>
                </c:pt>
                <c:pt idx="33">
                  <c:v>64.745693635094852</c:v>
                </c:pt>
                <c:pt idx="34">
                  <c:v>66.863263863484008</c:v>
                </c:pt>
                <c:pt idx="35">
                  <c:v>69.015562772665334</c:v>
                </c:pt>
                <c:pt idx="36">
                  <c:v>71.200156988604007</c:v>
                </c:pt>
                <c:pt idx="37">
                  <c:v>73.414717853964419</c:v>
                </c:pt>
                <c:pt idx="38">
                  <c:v>75.657017673938</c:v>
                </c:pt>
                <c:pt idx="39">
                  <c:v>77.924925748135252</c:v>
                </c:pt>
                <c:pt idx="40">
                  <c:v>80.216404275332565</c:v>
                </c:pt>
                <c:pt idx="41">
                  <c:v>82.529504200642435</c:v>
                </c:pt>
                <c:pt idx="42">
                  <c:v>84.862361060199561</c:v>
                </c:pt>
                <c:pt idx="43">
                  <c:v>87.213190866380955</c:v>
                </c:pt>
                <c:pt idx="44">
                  <c:v>89.580286066559054</c:v>
                </c:pt>
                <c:pt idx="45">
                  <c:v>91.962011600129344</c:v>
                </c:pt>
                <c:pt idx="46">
                  <c:v>94.35680107178095</c:v>
                </c:pt>
                <c:pt idx="47">
                  <c:v>96.763153053458439</c:v>
                </c:pt>
                <c:pt idx="48">
                  <c:v>99.179627522984632</c:v>
                </c:pt>
                <c:pt idx="49">
                  <c:v>101.60484244370758</c:v>
                </c:pt>
                <c:pt idx="50">
                  <c:v>104.03747048663972</c:v>
                </c:pt>
                <c:pt idx="51">
                  <c:v>106.47623589425902</c:v>
                </c:pt>
                <c:pt idx="52">
                  <c:v>108.91991148331635</c:v>
                </c:pt>
                <c:pt idx="53">
                  <c:v>111.36731578256448</c:v>
                </c:pt>
                <c:pt idx="54">
                  <c:v>113.81731030020333</c:v>
                </c:pt>
                <c:pt idx="55">
                  <c:v>116.26879691496573</c:v>
                </c:pt>
                <c:pt idx="56">
                  <c:v>118.72071538409166</c:v>
                </c:pt>
                <c:pt idx="57">
                  <c:v>121.172040960906</c:v>
                </c:pt>
                <c:pt idx="58">
                  <c:v>123.62178211429614</c:v>
                </c:pt>
                <c:pt idx="59">
                  <c:v>126.06897834203266</c:v>
                </c:pt>
                <c:pt idx="60">
                  <c:v>128.51269806957481</c:v>
                </c:pt>
                <c:pt idx="61">
                  <c:v>130.95203662571092</c:v>
                </c:pt>
                <c:pt idx="62">
                  <c:v>133.38611428608829</c:v>
                </c:pt>
                <c:pt idx="63">
                  <c:v>135.81407437535955</c:v>
                </c:pt>
                <c:pt idx="64">
                  <c:v>138.23508141828523</c:v>
                </c:pt>
                <c:pt idx="65">
                  <c:v>140.64831932967104</c:v>
                </c:pt>
                <c:pt idx="66">
                  <c:v>143.05298963244621</c:v>
                </c:pt>
                <c:pt idx="67">
                  <c:v>145.44830969247994</c:v>
                </c:pt>
                <c:pt idx="68">
                  <c:v>147.83351095785773</c:v>
                </c:pt>
                <c:pt idx="69">
                  <c:v>150.20783718924667</c:v>
                </c:pt>
                <c:pt idx="70">
                  <c:v>152.57054266662823</c:v>
                </c:pt>
                <c:pt idx="71">
                  <c:v>154.92089035600296</c:v>
                </c:pt>
                <c:pt idx="72">
                  <c:v>157.25815001760202</c:v>
                </c:pt>
                <c:pt idx="73">
                  <c:v>159.58159623457371</c:v>
                </c:pt>
                <c:pt idx="74">
                  <c:v>161.89050633793596</c:v>
                </c:pt>
                <c:pt idx="75">
                  <c:v>164.18415819963678</c:v>
                </c:pt>
                <c:pt idx="76">
                  <c:v>166.46182786064554</c:v>
                </c:pt>
                <c:pt idx="77">
                  <c:v>168.72278695484692</c:v>
                </c:pt>
                <c:pt idx="78">
                  <c:v>170.96629988178159</c:v>
                </c:pt>
                <c:pt idx="79">
                  <c:v>173.19162067152143</c:v>
                </c:pt>
                <c:pt idx="80">
                  <c:v>175.3979894725714</c:v>
                </c:pt>
                <c:pt idx="81">
                  <c:v>177.58462857783712</c:v>
                </c:pt>
                <c:pt idx="82">
                  <c:v>179.75073788327245</c:v>
                </c:pt>
                <c:pt idx="83">
                  <c:v>181.89548964729158</c:v>
                </c:pt>
                <c:pt idx="84">
                  <c:v>184.01802238425648</c:v>
                </c:pt>
                <c:pt idx="85">
                  <c:v>186.11743367933622</c:v>
                </c:pt>
                <c:pt idx="86">
                  <c:v>188.19277165048868</c:v>
                </c:pt>
                <c:pt idx="87">
                  <c:v>190.2430247000446</c:v>
                </c:pt>
                <c:pt idx="88">
                  <c:v>192.26710908428385</c:v>
                </c:pt>
                <c:pt idx="89">
                  <c:v>194.2638536709095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48-4D26-B291-F00BA762A1E8}"/>
            </c:ext>
          </c:extLst>
        </c:ser>
        <c:ser>
          <c:idx val="3"/>
          <c:order val="3"/>
          <c:tx>
            <c:strRef>
              <c:f>Federberechnung!$L$32</c:f>
              <c:strCache>
                <c:ptCount val="1"/>
                <c:pt idx="0">
                  <c:v>Standardfeder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Federberechnung!$L$35:$L$124</c:f>
              <c:numCache>
                <c:formatCode>0.00</c:formatCode>
                <c:ptCount val="90"/>
                <c:pt idx="0">
                  <c:v>34.450724025540055</c:v>
                </c:pt>
                <c:pt idx="1">
                  <c:v>33.772793892512496</c:v>
                </c:pt>
                <c:pt idx="2">
                  <c:v>33.205411200433751</c:v>
                </c:pt>
                <c:pt idx="3">
                  <c:v>32.749615236907644</c:v>
                </c:pt>
                <c:pt idx="4">
                  <c:v>32.406199144972518</c:v>
                </c:pt>
                <c:pt idx="5">
                  <c:v>32.175712564040339</c:v>
                </c:pt>
                <c:pt idx="6">
                  <c:v>32.058449213470496</c:v>
                </c:pt>
                <c:pt idx="7">
                  <c:v>32.054422374752058</c:v>
                </c:pt>
                <c:pt idx="8">
                  <c:v>32.163333764792576</c:v>
                </c:pt>
                <c:pt idx="9">
                  <c:v>32.38454238445005</c:v>
                </c:pt>
                <c:pt idx="10">
                  <c:v>32.717039528081074</c:v>
                </c:pt>
                <c:pt idx="11">
                  <c:v>33.159434604902231</c:v>
                </c:pt>
                <c:pt idx="12">
                  <c:v>33.709954311046424</c:v>
                </c:pt>
                <c:pt idx="13">
                  <c:v>34.366455558989379</c:v>
                </c:pt>
                <c:pt idx="14">
                  <c:v>35.12645082571273</c:v>
                </c:pt>
                <c:pt idx="15">
                  <c:v>35.987143425594432</c:v>
                </c:pt>
                <c:pt idx="16">
                  <c:v>36.94546966887529</c:v>
                </c:pt>
                <c:pt idx="17">
                  <c:v>37.99814483061067</c:v>
                </c:pt>
                <c:pt idx="18">
                  <c:v>39.141710173016413</c:v>
                </c:pt>
                <c:pt idx="19">
                  <c:v>40.37257877864581</c:v>
                </c:pt>
                <c:pt idx="20">
                  <c:v>41.687078533597479</c:v>
                </c:pt>
                <c:pt idx="21">
                  <c:v>43.081491158930405</c:v>
                </c:pt>
                <c:pt idx="22">
                  <c:v>44.552086672333601</c:v>
                </c:pt>
                <c:pt idx="23">
                  <c:v>46.0951530483946</c:v>
                </c:pt>
                <c:pt idx="24">
                  <c:v>47.707021132456177</c:v>
                </c:pt>
                <c:pt idx="25">
                  <c:v>49.384085059880015</c:v>
                </c:pt>
                <c:pt idx="26">
                  <c:v>51.122818554909514</c:v>
                </c:pt>
                <c:pt idx="27">
                  <c:v>52.919787547886415</c:v>
                </c:pt>
                <c:pt idx="28">
                  <c:v>54.77165957179264</c:v>
                </c:pt>
                <c:pt idx="29">
                  <c:v>56.675210392083358</c:v>
                </c:pt>
                <c:pt idx="30">
                  <c:v>58.627328298004379</c:v>
                </c:pt>
                <c:pt idx="31">
                  <c:v>60.625016446921506</c:v>
                </c:pt>
                <c:pt idx="32">
                  <c:v>62.665393611333585</c:v>
                </c:pt>
                <c:pt idx="33">
                  <c:v>64.745693635094852</c:v>
                </c:pt>
                <c:pt idx="34">
                  <c:v>66.863263863484008</c:v>
                </c:pt>
                <c:pt idx="35">
                  <c:v>69.015562772665334</c:v>
                </c:pt>
                <c:pt idx="36">
                  <c:v>71.200156988604007</c:v>
                </c:pt>
                <c:pt idx="37">
                  <c:v>73.414717853964419</c:v>
                </c:pt>
                <c:pt idx="38">
                  <c:v>75.657017673938</c:v>
                </c:pt>
                <c:pt idx="39">
                  <c:v>77.924925748135252</c:v>
                </c:pt>
                <c:pt idx="40">
                  <c:v>80.216404275332565</c:v>
                </c:pt>
                <c:pt idx="41">
                  <c:v>82.529504200642435</c:v>
                </c:pt>
                <c:pt idx="42">
                  <c:v>84.862361060199561</c:v>
                </c:pt>
                <c:pt idx="43">
                  <c:v>87.213190866380955</c:v>
                </c:pt>
                <c:pt idx="44">
                  <c:v>89.580286066559054</c:v>
                </c:pt>
                <c:pt idx="45">
                  <c:v>91.962011600129344</c:v>
                </c:pt>
                <c:pt idx="46">
                  <c:v>94.35680107178095</c:v>
                </c:pt>
                <c:pt idx="47">
                  <c:v>96.763153053458439</c:v>
                </c:pt>
                <c:pt idx="48">
                  <c:v>99.179627522984632</c:v>
                </c:pt>
                <c:pt idx="49">
                  <c:v>101.60484244370758</c:v>
                </c:pt>
                <c:pt idx="50">
                  <c:v>104.03747048663972</c:v>
                </c:pt>
                <c:pt idx="51">
                  <c:v>106.47623589425902</c:v>
                </c:pt>
                <c:pt idx="52">
                  <c:v>108.91991148331635</c:v>
                </c:pt>
                <c:pt idx="53">
                  <c:v>111.36731578256448</c:v>
                </c:pt>
                <c:pt idx="54">
                  <c:v>113.81731030020333</c:v>
                </c:pt>
                <c:pt idx="55">
                  <c:v>116.26879691496573</c:v>
                </c:pt>
                <c:pt idx="56">
                  <c:v>118.72071538409166</c:v>
                </c:pt>
                <c:pt idx="57">
                  <c:v>121.172040960906</c:v>
                </c:pt>
                <c:pt idx="58">
                  <c:v>123.62178211429614</c:v>
                </c:pt>
                <c:pt idx="59">
                  <c:v>126.06897834203266</c:v>
                </c:pt>
                <c:pt idx="60">
                  <c:v>128.51269806957481</c:v>
                </c:pt>
                <c:pt idx="61">
                  <c:v>130.95203662571092</c:v>
                </c:pt>
                <c:pt idx="62">
                  <c:v>133.38611428608829</c:v>
                </c:pt>
                <c:pt idx="63">
                  <c:v>135.81407437535955</c:v>
                </c:pt>
                <c:pt idx="64">
                  <c:v>138.23508141828523</c:v>
                </c:pt>
                <c:pt idx="65">
                  <c:v>140.64831932967104</c:v>
                </c:pt>
                <c:pt idx="66">
                  <c:v>143.05298963244621</c:v>
                </c:pt>
                <c:pt idx="67">
                  <c:v>145.44830969247994</c:v>
                </c:pt>
                <c:pt idx="68">
                  <c:v>147.83351095785773</c:v>
                </c:pt>
                <c:pt idx="69">
                  <c:v>150.20783718924667</c:v>
                </c:pt>
                <c:pt idx="70">
                  <c:v>152.57054266662823</c:v>
                </c:pt>
                <c:pt idx="71">
                  <c:v>154.92089035600296</c:v>
                </c:pt>
                <c:pt idx="72">
                  <c:v>157.25815001760202</c:v>
                </c:pt>
                <c:pt idx="73">
                  <c:v>159.58159623457371</c:v>
                </c:pt>
                <c:pt idx="74">
                  <c:v>161.89050633793596</c:v>
                </c:pt>
                <c:pt idx="75">
                  <c:v>164.18415819963678</c:v>
                </c:pt>
                <c:pt idx="76">
                  <c:v>166.46182786064554</c:v>
                </c:pt>
                <c:pt idx="77">
                  <c:v>168.72278695484692</c:v>
                </c:pt>
                <c:pt idx="78">
                  <c:v>170.96629988178159</c:v>
                </c:pt>
                <c:pt idx="79">
                  <c:v>173.19162067152143</c:v>
                </c:pt>
                <c:pt idx="80">
                  <c:v>175.3979894725714</c:v>
                </c:pt>
                <c:pt idx="81">
                  <c:v>177.58462857783712</c:v>
                </c:pt>
                <c:pt idx="82">
                  <c:v>179.75073788327245</c:v>
                </c:pt>
                <c:pt idx="83">
                  <c:v>181.89548964729158</c:v>
                </c:pt>
                <c:pt idx="84">
                  <c:v>184.01802238425648</c:v>
                </c:pt>
                <c:pt idx="85">
                  <c:v>186.11743367933622</c:v>
                </c:pt>
                <c:pt idx="86">
                  <c:v>188.19277165048868</c:v>
                </c:pt>
                <c:pt idx="87">
                  <c:v>190.2430247000446</c:v>
                </c:pt>
                <c:pt idx="88">
                  <c:v>192.26710908428385</c:v>
                </c:pt>
                <c:pt idx="89">
                  <c:v>194.2638536709095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BC-4CB6-9C31-422C3C21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94783"/>
        <c:axId val="1192488543"/>
      </c:scatterChart>
      <c:valAx>
        <c:axId val="1192494783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Federweg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92488543"/>
        <c:crosses val="autoZero"/>
        <c:crossBetween val="midCat"/>
      </c:valAx>
      <c:valAx>
        <c:axId val="1192488543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Kraft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924947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unten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Sockelblende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Kollisionen!$B$27:$B$30</c:f>
              <c:numCache>
                <c:formatCode>0.00</c:formatCode>
                <c:ptCount val="4"/>
                <c:pt idx="0">
                  <c:v>3.3</c:v>
                </c:pt>
                <c:pt idx="1">
                  <c:v>3.3</c:v>
                </c:pt>
                <c:pt idx="2">
                  <c:v>-15.7</c:v>
                </c:pt>
                <c:pt idx="3">
                  <c:v>-15.7</c:v>
                </c:pt>
              </c:numCache>
            </c:numRef>
          </c:xVal>
          <c:yVal>
            <c:numRef>
              <c:f>Kollisionen!$C$27:$C$30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8-4E11-9376-F6A05EB20CDA}"/>
            </c:ext>
          </c:extLst>
        </c:ser>
        <c:ser>
          <c:idx val="1"/>
          <c:order val="1"/>
          <c:tx>
            <c:v>Gerätesockel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Kollisionen!$B$33:$B$41</c:f>
              <c:numCache>
                <c:formatCode>0.00</c:formatCode>
                <c:ptCount val="9"/>
                <c:pt idx="0">
                  <c:v>-97</c:v>
                </c:pt>
                <c:pt idx="1">
                  <c:v>-97</c:v>
                </c:pt>
                <c:pt idx="2">
                  <c:v>-143.13999999999999</c:v>
                </c:pt>
                <c:pt idx="3">
                  <c:v>-149.3022221559489</c:v>
                </c:pt>
                <c:pt idx="4">
                  <c:v>-154.30127018922195</c:v>
                </c:pt>
                <c:pt idx="5">
                  <c:v>-157.98463103929544</c:v>
                </c:pt>
                <c:pt idx="6">
                  <c:v>-160.24038765061039</c:v>
                </c:pt>
                <c:pt idx="7">
                  <c:v>-161</c:v>
                </c:pt>
                <c:pt idx="8">
                  <c:v>-161</c:v>
                </c:pt>
              </c:numCache>
            </c:numRef>
          </c:xVal>
          <c:yVal>
            <c:numRef>
              <c:f>Kollisionen!$C$33:$C$41</c:f>
              <c:numCache>
                <c:formatCode>0.00</c:formatCode>
                <c:ptCount val="9"/>
                <c:pt idx="0">
                  <c:v>-110.4</c:v>
                </c:pt>
                <c:pt idx="1">
                  <c:v>-92.602000000000004</c:v>
                </c:pt>
                <c:pt idx="2">
                  <c:v>-53.89</c:v>
                </c:pt>
                <c:pt idx="3">
                  <c:v>-47.724380484326964</c:v>
                </c:pt>
                <c:pt idx="4">
                  <c:v>-40.584999999999994</c:v>
                </c:pt>
                <c:pt idx="5">
                  <c:v>-32.686007166283432</c:v>
                </c:pt>
                <c:pt idx="6">
                  <c:v>-24.267408883346519</c:v>
                </c:pt>
                <c:pt idx="7">
                  <c:v>-15.585000000000001</c:v>
                </c:pt>
                <c:pt idx="8">
                  <c:v>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08-4E11-9376-F6A05EB20CDA}"/>
            </c:ext>
          </c:extLst>
        </c:ser>
        <c:ser>
          <c:idx val="2"/>
          <c:order val="2"/>
          <c:tx>
            <c:v>Unterkante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Kollisionen!$D$63:$D$241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Kollisionen!$E$63:$E$241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8-4E11-9376-F6A05EB20CDA}"/>
            </c:ext>
          </c:extLst>
        </c:ser>
        <c:ser>
          <c:idx val="3"/>
          <c:order val="3"/>
          <c:tx>
            <c:v>Unterkante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Kollisionen!$M$63:$M$241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Kollisionen!$N$63:$N$241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08-4E11-9376-F6A05EB2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30"/>
          <c:min val="-19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crossAx val="909561295"/>
        <c:crosses val="autoZero"/>
        <c:crossBetween val="midCat"/>
        <c:majorUnit val="20"/>
      </c:valAx>
      <c:valAx>
        <c:axId val="909561295"/>
        <c:scaling>
          <c:orientation val="minMax"/>
          <c:max val="10"/>
          <c:min val="-2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crossAx val="909560047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Mindestabstand unten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Kollisionen!$A$63:$A$241</c:f>
              <c:numCache>
                <c:formatCode>0.0</c:formatCode>
                <c:ptCount val="179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2.5</c:v>
                </c:pt>
                <c:pt idx="8">
                  <c:v>3</c:v>
                </c:pt>
                <c:pt idx="9">
                  <c:v>3.5</c:v>
                </c:pt>
                <c:pt idx="10">
                  <c:v>4</c:v>
                </c:pt>
                <c:pt idx="11">
                  <c:v>4.5</c:v>
                </c:pt>
                <c:pt idx="12">
                  <c:v>5</c:v>
                </c:pt>
                <c:pt idx="13">
                  <c:v>5.5</c:v>
                </c:pt>
                <c:pt idx="14">
                  <c:v>6</c:v>
                </c:pt>
                <c:pt idx="15">
                  <c:v>6.5</c:v>
                </c:pt>
                <c:pt idx="16">
                  <c:v>7</c:v>
                </c:pt>
                <c:pt idx="17">
                  <c:v>7.5</c:v>
                </c:pt>
                <c:pt idx="18">
                  <c:v>8</c:v>
                </c:pt>
                <c:pt idx="19">
                  <c:v>8.5</c:v>
                </c:pt>
                <c:pt idx="20">
                  <c:v>9</c:v>
                </c:pt>
                <c:pt idx="21">
                  <c:v>9.5</c:v>
                </c:pt>
                <c:pt idx="22">
                  <c:v>10</c:v>
                </c:pt>
                <c:pt idx="23">
                  <c:v>10.5</c:v>
                </c:pt>
                <c:pt idx="24">
                  <c:v>11</c:v>
                </c:pt>
                <c:pt idx="25">
                  <c:v>11.5</c:v>
                </c:pt>
                <c:pt idx="26">
                  <c:v>12</c:v>
                </c:pt>
                <c:pt idx="27">
                  <c:v>12.5</c:v>
                </c:pt>
                <c:pt idx="28">
                  <c:v>13</c:v>
                </c:pt>
                <c:pt idx="29">
                  <c:v>13.5</c:v>
                </c:pt>
                <c:pt idx="30">
                  <c:v>14</c:v>
                </c:pt>
                <c:pt idx="31">
                  <c:v>14.5</c:v>
                </c:pt>
                <c:pt idx="32">
                  <c:v>15</c:v>
                </c:pt>
                <c:pt idx="33">
                  <c:v>15.5</c:v>
                </c:pt>
                <c:pt idx="34">
                  <c:v>16</c:v>
                </c:pt>
                <c:pt idx="35">
                  <c:v>16.5</c:v>
                </c:pt>
                <c:pt idx="36">
                  <c:v>17</c:v>
                </c:pt>
                <c:pt idx="37">
                  <c:v>17.5</c:v>
                </c:pt>
                <c:pt idx="38">
                  <c:v>18</c:v>
                </c:pt>
                <c:pt idx="39">
                  <c:v>18.5</c:v>
                </c:pt>
                <c:pt idx="40">
                  <c:v>19</c:v>
                </c:pt>
                <c:pt idx="41">
                  <c:v>19.5</c:v>
                </c:pt>
                <c:pt idx="42">
                  <c:v>20</c:v>
                </c:pt>
                <c:pt idx="43">
                  <c:v>20.5</c:v>
                </c:pt>
                <c:pt idx="44">
                  <c:v>21</c:v>
                </c:pt>
                <c:pt idx="45">
                  <c:v>21.5</c:v>
                </c:pt>
                <c:pt idx="46">
                  <c:v>22</c:v>
                </c:pt>
                <c:pt idx="47">
                  <c:v>22.5</c:v>
                </c:pt>
                <c:pt idx="48">
                  <c:v>23</c:v>
                </c:pt>
                <c:pt idx="49">
                  <c:v>23.5</c:v>
                </c:pt>
                <c:pt idx="50">
                  <c:v>24</c:v>
                </c:pt>
                <c:pt idx="51">
                  <c:v>24.5</c:v>
                </c:pt>
                <c:pt idx="52">
                  <c:v>25</c:v>
                </c:pt>
                <c:pt idx="53">
                  <c:v>25.5</c:v>
                </c:pt>
                <c:pt idx="54">
                  <c:v>26</c:v>
                </c:pt>
                <c:pt idx="55">
                  <c:v>26.5</c:v>
                </c:pt>
                <c:pt idx="56">
                  <c:v>27</c:v>
                </c:pt>
                <c:pt idx="57">
                  <c:v>27.5</c:v>
                </c:pt>
                <c:pt idx="58">
                  <c:v>28</c:v>
                </c:pt>
                <c:pt idx="59">
                  <c:v>28.5</c:v>
                </c:pt>
                <c:pt idx="60">
                  <c:v>29</c:v>
                </c:pt>
                <c:pt idx="61">
                  <c:v>29.5</c:v>
                </c:pt>
                <c:pt idx="62">
                  <c:v>30</c:v>
                </c:pt>
                <c:pt idx="63">
                  <c:v>30.5</c:v>
                </c:pt>
                <c:pt idx="64">
                  <c:v>31</c:v>
                </c:pt>
                <c:pt idx="65">
                  <c:v>31.5</c:v>
                </c:pt>
                <c:pt idx="66">
                  <c:v>32</c:v>
                </c:pt>
                <c:pt idx="67">
                  <c:v>32.5</c:v>
                </c:pt>
                <c:pt idx="68">
                  <c:v>33</c:v>
                </c:pt>
                <c:pt idx="69">
                  <c:v>33.5</c:v>
                </c:pt>
                <c:pt idx="70">
                  <c:v>34</c:v>
                </c:pt>
                <c:pt idx="71">
                  <c:v>34.5</c:v>
                </c:pt>
                <c:pt idx="72">
                  <c:v>35</c:v>
                </c:pt>
                <c:pt idx="73">
                  <c:v>35.5</c:v>
                </c:pt>
                <c:pt idx="74">
                  <c:v>36</c:v>
                </c:pt>
                <c:pt idx="75">
                  <c:v>36.5</c:v>
                </c:pt>
                <c:pt idx="76">
                  <c:v>37</c:v>
                </c:pt>
                <c:pt idx="77">
                  <c:v>37.5</c:v>
                </c:pt>
                <c:pt idx="78">
                  <c:v>38</c:v>
                </c:pt>
                <c:pt idx="79">
                  <c:v>38.5</c:v>
                </c:pt>
                <c:pt idx="80">
                  <c:v>39</c:v>
                </c:pt>
                <c:pt idx="81">
                  <c:v>39.5</c:v>
                </c:pt>
                <c:pt idx="82">
                  <c:v>40</c:v>
                </c:pt>
                <c:pt idx="83">
                  <c:v>40.5</c:v>
                </c:pt>
                <c:pt idx="84">
                  <c:v>41</c:v>
                </c:pt>
                <c:pt idx="85">
                  <c:v>41.5</c:v>
                </c:pt>
                <c:pt idx="86">
                  <c:v>42</c:v>
                </c:pt>
                <c:pt idx="87">
                  <c:v>42.5</c:v>
                </c:pt>
                <c:pt idx="88">
                  <c:v>43</c:v>
                </c:pt>
                <c:pt idx="89">
                  <c:v>43.5</c:v>
                </c:pt>
                <c:pt idx="90">
                  <c:v>44</c:v>
                </c:pt>
                <c:pt idx="91">
                  <c:v>44.5</c:v>
                </c:pt>
                <c:pt idx="92">
                  <c:v>45</c:v>
                </c:pt>
                <c:pt idx="93">
                  <c:v>45.5</c:v>
                </c:pt>
                <c:pt idx="94">
                  <c:v>46</c:v>
                </c:pt>
                <c:pt idx="95">
                  <c:v>46.5</c:v>
                </c:pt>
                <c:pt idx="96">
                  <c:v>47</c:v>
                </c:pt>
                <c:pt idx="97">
                  <c:v>47.5</c:v>
                </c:pt>
                <c:pt idx="98">
                  <c:v>48</c:v>
                </c:pt>
                <c:pt idx="99">
                  <c:v>48.5</c:v>
                </c:pt>
                <c:pt idx="100">
                  <c:v>49</c:v>
                </c:pt>
                <c:pt idx="101">
                  <c:v>49.5</c:v>
                </c:pt>
                <c:pt idx="102">
                  <c:v>50</c:v>
                </c:pt>
                <c:pt idx="103">
                  <c:v>50.5</c:v>
                </c:pt>
                <c:pt idx="104">
                  <c:v>51</c:v>
                </c:pt>
                <c:pt idx="105">
                  <c:v>51.5</c:v>
                </c:pt>
                <c:pt idx="106">
                  <c:v>52</c:v>
                </c:pt>
                <c:pt idx="107">
                  <c:v>52.5</c:v>
                </c:pt>
                <c:pt idx="108">
                  <c:v>53</c:v>
                </c:pt>
                <c:pt idx="109">
                  <c:v>53.5</c:v>
                </c:pt>
                <c:pt idx="110">
                  <c:v>54</c:v>
                </c:pt>
                <c:pt idx="111">
                  <c:v>54.5</c:v>
                </c:pt>
                <c:pt idx="112">
                  <c:v>55</c:v>
                </c:pt>
                <c:pt idx="113">
                  <c:v>55.5</c:v>
                </c:pt>
                <c:pt idx="114">
                  <c:v>56</c:v>
                </c:pt>
                <c:pt idx="115">
                  <c:v>56.5</c:v>
                </c:pt>
                <c:pt idx="116">
                  <c:v>57</c:v>
                </c:pt>
                <c:pt idx="117">
                  <c:v>57.5</c:v>
                </c:pt>
                <c:pt idx="118">
                  <c:v>58</c:v>
                </c:pt>
                <c:pt idx="119">
                  <c:v>58.5</c:v>
                </c:pt>
                <c:pt idx="120">
                  <c:v>59</c:v>
                </c:pt>
                <c:pt idx="121">
                  <c:v>59.5</c:v>
                </c:pt>
                <c:pt idx="122">
                  <c:v>60</c:v>
                </c:pt>
                <c:pt idx="123">
                  <c:v>60.5</c:v>
                </c:pt>
                <c:pt idx="124">
                  <c:v>61</c:v>
                </c:pt>
                <c:pt idx="125">
                  <c:v>61.5</c:v>
                </c:pt>
                <c:pt idx="126">
                  <c:v>62</c:v>
                </c:pt>
                <c:pt idx="127">
                  <c:v>62.5</c:v>
                </c:pt>
                <c:pt idx="128">
                  <c:v>63</c:v>
                </c:pt>
                <c:pt idx="129">
                  <c:v>63.5</c:v>
                </c:pt>
                <c:pt idx="130">
                  <c:v>64</c:v>
                </c:pt>
                <c:pt idx="131">
                  <c:v>64.5</c:v>
                </c:pt>
                <c:pt idx="132">
                  <c:v>65</c:v>
                </c:pt>
                <c:pt idx="133">
                  <c:v>65.5</c:v>
                </c:pt>
                <c:pt idx="134">
                  <c:v>66</c:v>
                </c:pt>
                <c:pt idx="135">
                  <c:v>66.5</c:v>
                </c:pt>
                <c:pt idx="136">
                  <c:v>67</c:v>
                </c:pt>
                <c:pt idx="137">
                  <c:v>67.498999999999995</c:v>
                </c:pt>
                <c:pt idx="138">
                  <c:v>67.998999999999995</c:v>
                </c:pt>
                <c:pt idx="139">
                  <c:v>68.498999999999995</c:v>
                </c:pt>
                <c:pt idx="140">
                  <c:v>68.998999999999995</c:v>
                </c:pt>
                <c:pt idx="141">
                  <c:v>69.498999999999995</c:v>
                </c:pt>
                <c:pt idx="142">
                  <c:v>69.998999999999995</c:v>
                </c:pt>
                <c:pt idx="143">
                  <c:v>70.498999999999995</c:v>
                </c:pt>
                <c:pt idx="144">
                  <c:v>70.998999999999995</c:v>
                </c:pt>
                <c:pt idx="145">
                  <c:v>71.498999999999995</c:v>
                </c:pt>
                <c:pt idx="146">
                  <c:v>71.998999999999995</c:v>
                </c:pt>
                <c:pt idx="147">
                  <c:v>72.498999999999995</c:v>
                </c:pt>
                <c:pt idx="148">
                  <c:v>72.998999999999995</c:v>
                </c:pt>
                <c:pt idx="149">
                  <c:v>73.498999999999995</c:v>
                </c:pt>
                <c:pt idx="150">
                  <c:v>73.998999999999995</c:v>
                </c:pt>
                <c:pt idx="151">
                  <c:v>74.498999999999995</c:v>
                </c:pt>
                <c:pt idx="152">
                  <c:v>74.998999999999995</c:v>
                </c:pt>
                <c:pt idx="153">
                  <c:v>75.498999999999995</c:v>
                </c:pt>
                <c:pt idx="154">
                  <c:v>75.998999999999995</c:v>
                </c:pt>
                <c:pt idx="155">
                  <c:v>76.498999999999995</c:v>
                </c:pt>
                <c:pt idx="156">
                  <c:v>76.998999999999995</c:v>
                </c:pt>
                <c:pt idx="157">
                  <c:v>77.498999999999995</c:v>
                </c:pt>
                <c:pt idx="158">
                  <c:v>77.998999999999995</c:v>
                </c:pt>
                <c:pt idx="159">
                  <c:v>78.498999999999995</c:v>
                </c:pt>
                <c:pt idx="160">
                  <c:v>78.998999999999995</c:v>
                </c:pt>
                <c:pt idx="161">
                  <c:v>79.498999999999995</c:v>
                </c:pt>
                <c:pt idx="162">
                  <c:v>79.998999999999995</c:v>
                </c:pt>
                <c:pt idx="163">
                  <c:v>80.498999999999995</c:v>
                </c:pt>
                <c:pt idx="164">
                  <c:v>80.998999999999995</c:v>
                </c:pt>
                <c:pt idx="165">
                  <c:v>81.498999999999995</c:v>
                </c:pt>
                <c:pt idx="166">
                  <c:v>81.998999999999995</c:v>
                </c:pt>
                <c:pt idx="167">
                  <c:v>82.498999999999995</c:v>
                </c:pt>
                <c:pt idx="168">
                  <c:v>82.998999999999995</c:v>
                </c:pt>
                <c:pt idx="169">
                  <c:v>83.498999999999995</c:v>
                </c:pt>
                <c:pt idx="170">
                  <c:v>83.998999999999995</c:v>
                </c:pt>
                <c:pt idx="171">
                  <c:v>84.498999999999995</c:v>
                </c:pt>
                <c:pt idx="172">
                  <c:v>84.998999999999995</c:v>
                </c:pt>
                <c:pt idx="173">
                  <c:v>85.498999999999995</c:v>
                </c:pt>
                <c:pt idx="174">
                  <c:v>85.998999999999995</c:v>
                </c:pt>
                <c:pt idx="175">
                  <c:v>86.498999999999995</c:v>
                </c:pt>
                <c:pt idx="176">
                  <c:v>86.998999999999995</c:v>
                </c:pt>
                <c:pt idx="177">
                  <c:v>87.498999999999995</c:v>
                </c:pt>
                <c:pt idx="178">
                  <c:v>87.998999999999995</c:v>
                </c:pt>
              </c:numCache>
            </c:numRef>
          </c:cat>
          <c:val>
            <c:numRef>
              <c:f>Kollisionen!$Y$63:$Y$241</c:f>
              <c:numCache>
                <c:formatCode>0.00</c:formatCode>
                <c:ptCount val="179"/>
                <c:pt idx="0">
                  <c:v>-3.5718572750502062</c:v>
                </c:pt>
                <c:pt idx="1">
                  <c:v>-3.2694972881096191</c:v>
                </c:pt>
                <c:pt idx="2">
                  <c:v>2.8881194098762109E-4</c:v>
                </c:pt>
                <c:pt idx="3">
                  <c:v>6.0891032913213623</c:v>
                </c:pt>
                <c:pt idx="4">
                  <c:v>12.161878278809013</c:v>
                </c:pt>
                <c:pt idx="5">
                  <c:v>18.216948492768715</c:v>
                </c:pt>
                <c:pt idx="6">
                  <c:v>24.252756403565517</c:v>
                </c:pt>
                <c:pt idx="7">
                  <c:v>30.267862881655756</c:v>
                </c:pt>
                <c:pt idx="8">
                  <c:v>36.260955549534245</c:v>
                </c:pt>
                <c:pt idx="9">
                  <c:v>42.230854693850212</c:v>
                </c:pt>
                <c:pt idx="10">
                  <c:v>48.176516682125381</c:v>
                </c:pt>
                <c:pt idx="11">
                  <c:v>54.097034915041135</c:v>
                </c:pt>
                <c:pt idx="12">
                  <c:v>59.99163842552845</c:v>
                </c:pt>
                <c:pt idx="13">
                  <c:v>65.859688305946406</c:v>
                </c:pt>
                <c:pt idx="14">
                  <c:v>71.700672201532313</c:v>
                </c:pt>
                <c:pt idx="15">
                  <c:v>77.514197150237194</c:v>
                </c:pt>
                <c:pt idx="16">
                  <c:v>83.299981075372997</c:v>
                </c:pt>
                <c:pt idx="17">
                  <c:v>89.057843248603248</c:v>
                </c:pt>
                <c:pt idx="18">
                  <c:v>94.787694038012305</c:v>
                </c:pt>
                <c:pt idx="19">
                  <c:v>100.48952424125976</c:v>
                </c:pt>
                <c:pt idx="20">
                  <c:v>106.16339427955914</c:v>
                </c:pt>
                <c:pt idx="21">
                  <c:v>111.80942349698758</c:v>
                </c:pt>
                <c:pt idx="22">
                  <c:v>117.42777977397522</c:v>
                </c:pt>
                <c:pt idx="23">
                  <c:v>123.01866962609493</c:v>
                </c:pt>
                <c:pt idx="24">
                  <c:v>128.58232892149502</c:v>
                </c:pt>
                <c:pt idx="25">
                  <c:v>134.11901431415291</c:v>
                </c:pt>
                <c:pt idx="26">
                  <c:v>139.62899545680176</c:v>
                </c:pt>
                <c:pt idx="27">
                  <c:v>145.11254802775517</c:v>
                </c:pt>
                <c:pt idx="28">
                  <c:v>150.56994758039781</c:v>
                </c:pt>
                <c:pt idx="29">
                  <c:v>156.00146420300842</c:v>
                </c:pt>
                <c:pt idx="30">
                  <c:v>161.40735795976678</c:v>
                </c:pt>
                <c:pt idx="31">
                  <c:v>166.78787507101384</c:v>
                </c:pt>
                <c:pt idx="32">
                  <c:v>172.14324478171361</c:v>
                </c:pt>
                <c:pt idx="33">
                  <c:v>177.47367686114845</c:v>
                </c:pt>
                <c:pt idx="34">
                  <c:v>182.77935967369132</c:v>
                </c:pt>
                <c:pt idx="35">
                  <c:v>188.06045875954734</c:v>
                </c:pt>
                <c:pt idx="36">
                  <c:v>193.31711586518935</c:v>
                </c:pt>
                <c:pt idx="37">
                  <c:v>198.54944836540466</c:v>
                </c:pt>
                <c:pt idx="38">
                  <c:v>203.75754902205213</c:v>
                </c:pt>
                <c:pt idx="39">
                  <c:v>208.94148602848395</c:v>
                </c:pt>
                <c:pt idx="40">
                  <c:v>214.10130329284598</c:v>
                </c:pt>
                <c:pt idx="41">
                  <c:v>219.2370209179258</c:v>
                </c:pt>
                <c:pt idx="42">
                  <c:v>224.34863583969161</c:v>
                </c:pt>
                <c:pt idx="43">
                  <c:v>229.43612259104009</c:v>
                </c:pt>
                <c:pt idx="44">
                  <c:v>234.49943416144569</c:v>
                </c:pt>
                <c:pt idx="45">
                  <c:v>239.53850292712031</c:v>
                </c:pt>
                <c:pt idx="46">
                  <c:v>244.55324162990638</c:v>
                </c:pt>
                <c:pt idx="47">
                  <c:v>249.5435443864215</c:v>
                </c:pt>
                <c:pt idx="48">
                  <c:v>254.50928771193861</c:v>
                </c:pt>
                <c:pt idx="49">
                  <c:v>259.45033154613185</c:v>
                </c:pt>
                <c:pt idx="50">
                  <c:v>264.36652027015089</c:v>
                </c:pt>
                <c:pt idx="51">
                  <c:v>269.25768370652975</c:v>
                </c:pt>
                <c:pt idx="52">
                  <c:v>274.12363809521054</c:v>
                </c:pt>
                <c:pt idx="53">
                  <c:v>278.96418704048284</c:v>
                </c:pt>
                <c:pt idx="54">
                  <c:v>283.77912242494523</c:v>
                </c:pt>
                <c:pt idx="55">
                  <c:v>288.56822528769396</c:v>
                </c:pt>
                <c:pt idx="56">
                  <c:v>293.33126666486885</c:v>
                </c:pt>
                <c:pt idx="57">
                  <c:v>298.06800839145319</c:v>
                </c:pt>
                <c:pt idx="58">
                  <c:v>302.77820386385883</c:v>
                </c:pt>
                <c:pt idx="59">
                  <c:v>307.46159876333797</c:v>
                </c:pt>
                <c:pt idx="60">
                  <c:v>312.11793174067952</c:v>
                </c:pt>
                <c:pt idx="61">
                  <c:v>316.74693506297035</c:v>
                </c:pt>
                <c:pt idx="62">
                  <c:v>321.34833522345622</c:v>
                </c:pt>
                <c:pt idx="63">
                  <c:v>325.92185351572601</c:v>
                </c:pt>
                <c:pt idx="64">
                  <c:v>330.46720657357986</c:v>
                </c:pt>
                <c:pt idx="65">
                  <c:v>334.98410687804022</c:v>
                </c:pt>
                <c:pt idx="66">
                  <c:v>339.47226323301828</c:v>
                </c:pt>
                <c:pt idx="67">
                  <c:v>343.93138121118352</c:v>
                </c:pt>
                <c:pt idx="68">
                  <c:v>348.36116357158602</c:v>
                </c:pt>
                <c:pt idx="69">
                  <c:v>352.76131065057245</c:v>
                </c:pt>
                <c:pt idx="70">
                  <c:v>357.13152072750626</c:v>
                </c:pt>
                <c:pt idx="71">
                  <c:v>361.47149036676456</c:v>
                </c:pt>
                <c:pt idx="72">
                  <c:v>365.78091473743933</c:v>
                </c:pt>
                <c:pt idx="73">
                  <c:v>370.05948791211233</c:v>
                </c:pt>
                <c:pt idx="74">
                  <c:v>374.30690314601827</c:v>
                </c:pt>
                <c:pt idx="75">
                  <c:v>378.52285313784989</c:v>
                </c:pt>
                <c:pt idx="76">
                  <c:v>382.70703027339442</c:v>
                </c:pt>
                <c:pt idx="77">
                  <c:v>386.85912685312911</c:v>
                </c:pt>
                <c:pt idx="78">
                  <c:v>390.97883530484165</c:v>
                </c:pt>
                <c:pt idx="79">
                  <c:v>395.06584838227934</c:v>
                </c:pt>
                <c:pt idx="80">
                  <c:v>399.1198593507703</c:v>
                </c:pt>
                <c:pt idx="81">
                  <c:v>403.14056216070276</c:v>
                </c:pt>
                <c:pt idx="82">
                  <c:v>407.12765160969337</c:v>
                </c:pt>
                <c:pt idx="83">
                  <c:v>411.08082349422023</c:v>
                </c:pt>
                <c:pt idx="84">
                  <c:v>414.99977475144567</c:v>
                </c:pt>
                <c:pt idx="85">
                  <c:v>418.88420359190764</c:v>
                </c:pt>
                <c:pt idx="86">
                  <c:v>422.73380962370817</c:v>
                </c:pt>
                <c:pt idx="87">
                  <c:v>426.5482939687883</c:v>
                </c:pt>
                <c:pt idx="88">
                  <c:v>430.32735937183566</c:v>
                </c:pt>
                <c:pt idx="89">
                  <c:v>434.07071030233192</c:v>
                </c:pt>
                <c:pt idx="90">
                  <c:v>437.77805305021332</c:v>
                </c:pt>
                <c:pt idx="91">
                  <c:v>441.44909581558079</c:v>
                </c:pt>
                <c:pt idx="92">
                  <c:v>445.08354879286759</c:v>
                </c:pt>
                <c:pt idx="93">
                  <c:v>448.68112424983957</c:v>
                </c:pt>
                <c:pt idx="94">
                  <c:v>452.2415366017774</c:v>
                </c:pt>
                <c:pt idx="95">
                  <c:v>455.76450248116447</c:v>
                </c:pt>
                <c:pt idx="96">
                  <c:v>459.24974080317759</c:v>
                </c:pt>
                <c:pt idx="97">
                  <c:v>462.69697282725912</c:v>
                </c:pt>
                <c:pt idx="98">
                  <c:v>466.10592221502338</c:v>
                </c:pt>
                <c:pt idx="99">
                  <c:v>469.47631508473586</c:v>
                </c:pt>
                <c:pt idx="100">
                  <c:v>472.80788006258098</c:v>
                </c:pt>
                <c:pt idx="101">
                  <c:v>476.10034833091936</c:v>
                </c:pt>
                <c:pt idx="102">
                  <c:v>479.35345367372156</c:v>
                </c:pt>
                <c:pt idx="103">
                  <c:v>482.56693251934604</c:v>
                </c:pt>
                <c:pt idx="104">
                  <c:v>485.74052398082057</c:v>
                </c:pt>
                <c:pt idx="105">
                  <c:v>488.87396989376907</c:v>
                </c:pt>
                <c:pt idx="106">
                  <c:v>491.96701485211787</c:v>
                </c:pt>
                <c:pt idx="107">
                  <c:v>495.01940624170101</c:v>
                </c:pt>
                <c:pt idx="108">
                  <c:v>498.030894271877</c:v>
                </c:pt>
                <c:pt idx="109">
                  <c:v>501.00123200525672</c:v>
                </c:pt>
                <c:pt idx="110">
                  <c:v>503.93017538563532</c:v>
                </c:pt>
                <c:pt idx="111">
                  <c:v>506.81748326421263</c:v>
                </c:pt>
                <c:pt idx="112">
                  <c:v>509.6629174241761</c:v>
                </c:pt>
                <c:pt idx="113">
                  <c:v>512.46624260371664</c:v>
                </c:pt>
                <c:pt idx="114">
                  <c:v>515.22722651753622</c:v>
                </c:pt>
                <c:pt idx="115">
                  <c:v>517.94563987690481</c:v>
                </c:pt>
                <c:pt idx="116">
                  <c:v>520.62125640831277</c:v>
                </c:pt>
                <c:pt idx="117">
                  <c:v>523.25385287076153</c:v>
                </c:pt>
                <c:pt idx="118">
                  <c:v>525.84320907173003</c:v>
                </c:pt>
                <c:pt idx="119">
                  <c:v>528.38910788184694</c:v>
                </c:pt>
                <c:pt idx="120">
                  <c:v>530.89133524829583</c:v>
                </c:pt>
                <c:pt idx="121">
                  <c:v>533.34968020697283</c:v>
                </c:pt>
                <c:pt idx="122">
                  <c:v>535.76393489341376</c:v>
                </c:pt>
                <c:pt idx="123">
                  <c:v>538.13389455250081</c:v>
                </c:pt>
                <c:pt idx="124">
                  <c:v>540.4593575469554</c:v>
                </c:pt>
                <c:pt idx="125">
                  <c:v>542.74012536461987</c:v>
                </c:pt>
                <c:pt idx="126">
                  <c:v>544.97600262452124</c:v>
                </c:pt>
                <c:pt idx="127">
                  <c:v>547.16679708171534</c:v>
                </c:pt>
                <c:pt idx="128">
                  <c:v>549.31231963089135</c:v>
                </c:pt>
                <c:pt idx="129">
                  <c:v>551.41238430872568</c:v>
                </c:pt>
                <c:pt idx="130">
                  <c:v>553.46680829495847</c:v>
                </c:pt>
                <c:pt idx="131">
                  <c:v>555.47541191216817</c:v>
                </c:pt>
                <c:pt idx="132">
                  <c:v>557.43801862420844</c:v>
                </c:pt>
                <c:pt idx="133">
                  <c:v>559.35445503327207</c:v>
                </c:pt>
                <c:pt idx="134">
                  <c:v>561.22455087553601</c:v>
                </c:pt>
                <c:pt idx="135">
                  <c:v>563.04813901533817</c:v>
                </c:pt>
                <c:pt idx="136">
                  <c:v>564.82505543782747</c:v>
                </c:pt>
                <c:pt idx="137">
                  <c:v>566.55154808883776</c:v>
                </c:pt>
                <c:pt idx="138">
                  <c:v>568.23473501157332</c:v>
                </c:pt>
                <c:pt idx="139">
                  <c:v>569.87077706591742</c:v>
                </c:pt>
                <c:pt idx="140">
                  <c:v>571.45952260674562</c:v>
                </c:pt>
                <c:pt idx="141">
                  <c:v>573.00082304760781</c:v>
                </c:pt>
                <c:pt idx="142">
                  <c:v>574.49453284261233</c:v>
                </c:pt>
                <c:pt idx="143">
                  <c:v>575.94050946616585</c:v>
                </c:pt>
                <c:pt idx="144">
                  <c:v>577.3386133904321</c:v>
                </c:pt>
                <c:pt idx="145">
                  <c:v>578.68870806037069</c:v>
                </c:pt>
                <c:pt idx="146">
                  <c:v>579.99065986619848</c:v>
                </c:pt>
                <c:pt idx="147">
                  <c:v>581.24433811309564</c:v>
                </c:pt>
                <c:pt idx="148">
                  <c:v>582.44961498796931</c:v>
                </c:pt>
                <c:pt idx="149">
                  <c:v>583.6063655230605</c:v>
                </c:pt>
                <c:pt idx="150">
                  <c:v>584.71446755616171</c:v>
                </c:pt>
                <c:pt idx="151">
                  <c:v>585.77380168718958</c:v>
                </c:pt>
                <c:pt idx="152">
                  <c:v>586.78425123082388</c:v>
                </c:pt>
                <c:pt idx="153">
                  <c:v>587.74570216490417</c:v>
                </c:pt>
                <c:pt idx="154">
                  <c:v>588.65804307422752</c:v>
                </c:pt>
                <c:pt idx="155">
                  <c:v>589.52116508936933</c:v>
                </c:pt>
                <c:pt idx="156">
                  <c:v>590.33496182008901</c:v>
                </c:pt>
                <c:pt idx="157">
                  <c:v>591.09932928285048</c:v>
                </c:pt>
                <c:pt idx="158">
                  <c:v>591.81416582191935</c:v>
                </c:pt>
                <c:pt idx="159">
                  <c:v>592.47937202344804</c:v>
                </c:pt>
                <c:pt idx="160">
                  <c:v>593.09485062188185</c:v>
                </c:pt>
                <c:pt idx="161">
                  <c:v>593.66050639794605</c:v>
                </c:pt>
                <c:pt idx="162">
                  <c:v>594.17624606737957</c:v>
                </c:pt>
                <c:pt idx="163">
                  <c:v>594.64197815948091</c:v>
                </c:pt>
                <c:pt idx="164">
                  <c:v>595.05761288441113</c:v>
                </c:pt>
                <c:pt idx="165">
                  <c:v>595.42306198806511</c:v>
                </c:pt>
                <c:pt idx="166">
                  <c:v>595.73823859316747</c:v>
                </c:pt>
                <c:pt idx="167">
                  <c:v>596.00305702506773</c:v>
                </c:pt>
                <c:pt idx="168">
                  <c:v>596.21743262050279</c:v>
                </c:pt>
                <c:pt idx="169">
                  <c:v>596.38128151735418</c:v>
                </c:pt>
                <c:pt idx="170">
                  <c:v>596.49452042314681</c:v>
                </c:pt>
                <c:pt idx="171">
                  <c:v>596.55706635970887</c:v>
                </c:pt>
                <c:pt idx="172">
                  <c:v>596.56883638102931</c:v>
                </c:pt>
                <c:pt idx="173">
                  <c:v>596.52974726089917</c:v>
                </c:pt>
                <c:pt idx="174">
                  <c:v>596.43971514639281</c:v>
                </c:pt>
                <c:pt idx="175">
                  <c:v>596.29865517261771</c:v>
                </c:pt>
                <c:pt idx="176">
                  <c:v>596.10648103341146</c:v>
                </c:pt>
                <c:pt idx="177">
                  <c:v>595.86310450178212</c:v>
                </c:pt>
                <c:pt idx="178">
                  <c:v>595.56843489281187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6-4BA7-B5E4-1D969FCE7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592799"/>
        <c:axId val="436593215"/>
      </c:lineChart>
      <c:catAx>
        <c:axId val="4365927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Türwinkel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93215"/>
        <c:crosses val="autoZero"/>
        <c:auto val="1"/>
        <c:lblAlgn val="ctr"/>
        <c:lblOffset val="100"/>
        <c:noMultiLvlLbl val="0"/>
      </c:catAx>
      <c:valAx>
        <c:axId val="43659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Abstand</a:t>
                </a:r>
                <a:r>
                  <a:rPr lang="de-CH" baseline="0"/>
                  <a:t> [mm]</a:t>
                </a:r>
                <a:endParaRPr lang="de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92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Normalraum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Kollisionen!$B$22:$B$25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Kollisionen!$C$22:$C$25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27-49C6-9CF1-6575B87B14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Kollisionen!$AB$63:$AB$241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Kollisionen!$AC$63:$AC$241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27-49C6-9CF1-6575B87B14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Kollisionen!$AD$63:$AD$241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Kollisionen!$AE$63:$AE$241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27-49C6-9CF1-6575B87B14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Kollisionen!$Z$63:$Z$241</c:f>
              <c:numCache>
                <c:formatCode>0.00</c:formatCode>
                <c:ptCount val="179"/>
                <c:pt idx="0">
                  <c:v>-40.613508731266862</c:v>
                </c:pt>
                <c:pt idx="1">
                  <c:v>-34.50159780274312</c:v>
                </c:pt>
                <c:pt idx="2">
                  <c:v>-28.399711188059008</c:v>
                </c:pt>
                <c:pt idx="3">
                  <c:v>-22.309689669812862</c:v>
                </c:pt>
                <c:pt idx="4">
                  <c:v>-16.233293657648588</c:v>
                </c:pt>
                <c:pt idx="5">
                  <c:v>-10.172188708956444</c:v>
                </c:pt>
                <c:pt idx="6">
                  <c:v>-4.1279328129398145</c:v>
                </c:pt>
                <c:pt idx="7">
                  <c:v>1.8980342575108651</c:v>
                </c:pt>
                <c:pt idx="8">
                  <c:v>7.9043992978142583</c:v>
                </c:pt>
                <c:pt idx="9">
                  <c:v>13.889981583877031</c:v>
                </c:pt>
                <c:pt idx="10">
                  <c:v>19.853736288888953</c:v>
                </c:pt>
                <c:pt idx="11">
                  <c:v>25.794755435700978</c:v>
                </c:pt>
                <c:pt idx="12">
                  <c:v>31.712266496020121</c:v>
                </c:pt>
                <c:pt idx="13">
                  <c:v>37.605628817706844</c:v>
                </c:pt>
                <c:pt idx="14">
                  <c:v>43.474328118358052</c:v>
                </c:pt>
                <c:pt idx="15">
                  <c:v>49.317969325289368</c:v>
                </c:pt>
                <c:pt idx="16">
                  <c:v>55.136268068343085</c:v>
                </c:pt>
                <c:pt idx="17">
                  <c:v>60.929041143053468</c:v>
                </c:pt>
                <c:pt idx="18">
                  <c:v>66.696196258904536</c:v>
                </c:pt>
                <c:pt idx="19">
                  <c:v>72.43772137268698</c:v>
                </c:pt>
                <c:pt idx="20">
                  <c:v>78.153673882693283</c:v>
                </c:pt>
                <c:pt idx="21">
                  <c:v>83.844169928257344</c:v>
                </c:pt>
                <c:pt idx="22">
                  <c:v>89.509374003488233</c:v>
                </c:pt>
                <c:pt idx="23">
                  <c:v>95.149489056317577</c:v>
                </c:pt>
                <c:pt idx="24">
                  <c:v>100.76474720620408</c:v>
                </c:pt>
                <c:pt idx="25">
                  <c:v>106.35540117767263</c:v>
                </c:pt>
                <c:pt idx="26">
                  <c:v>111.92171651354013</c:v>
                </c:pt>
                <c:pt idx="27">
                  <c:v>117.4639646020533</c:v>
                </c:pt>
                <c:pt idx="28">
                  <c:v>122.98241652670588</c:v>
                </c:pt>
                <c:pt idx="29">
                  <c:v>128.47733772640208</c:v>
                </c:pt>
                <c:pt idx="30">
                  <c:v>133.94898343681768</c:v>
                </c:pt>
                <c:pt idx="31">
                  <c:v>139.39759487102785</c:v>
                </c:pt>
                <c:pt idx="32">
                  <c:v>144.82339608835017</c:v>
                </c:pt>
                <c:pt idx="33">
                  <c:v>150.22659149443513</c:v>
                </c:pt>
                <c:pt idx="34">
                  <c:v>155.60736391244663</c:v>
                </c:pt>
                <c:pt idx="35">
                  <c:v>160.96587316422566</c:v>
                </c:pt>
                <c:pt idx="36">
                  <c:v>166.30225510116114</c:v>
                </c:pt>
                <c:pt idx="37">
                  <c:v>171.61662102668586</c:v>
                </c:pt>
                <c:pt idx="38">
                  <c:v>176.90905745549577</c:v>
                </c:pt>
                <c:pt idx="39">
                  <c:v>182.17962615844743</c:v>
                </c:pt>
                <c:pt idx="40">
                  <c:v>187.42836444634764</c:v>
                </c:pt>
                <c:pt idx="41">
                  <c:v>192.65528565030377</c:v>
                </c:pt>
                <c:pt idx="42">
                  <c:v>197.86037976077833</c:v>
                </c:pt>
                <c:pt idx="43">
                  <c:v>203.04361419186588</c:v>
                </c:pt>
                <c:pt idx="44">
                  <c:v>208.20493464148441</c:v>
                </c:pt>
                <c:pt idx="45">
                  <c:v>213.34426602209015</c:v>
                </c:pt>
                <c:pt idx="46">
                  <c:v>218.46151344013924</c:v>
                </c:pt>
                <c:pt idx="47">
                  <c:v>223.55656320581372</c:v>
                </c:pt>
                <c:pt idx="48">
                  <c:v>228.62928385749626</c:v>
                </c:pt>
                <c:pt idx="49">
                  <c:v>233.67952718812347</c:v>
                </c:pt>
                <c:pt idx="50">
                  <c:v>238.70712926288044</c:v>
                </c:pt>
                <c:pt idx="51">
                  <c:v>243.71191141974333</c:v>
                </c:pt>
                <c:pt idx="52">
                  <c:v>248.69368124614874</c:v>
                </c:pt>
                <c:pt idx="53">
                  <c:v>253.65223352659225</c:v>
                </c:pt>
                <c:pt idx="54">
                  <c:v>258.58735115726165</c:v>
                </c:pt>
                <c:pt idx="55">
                  <c:v>263.49880602490981</c:v>
                </c:pt>
                <c:pt idx="56">
                  <c:v>268.38635984809758</c:v>
                </c:pt>
                <c:pt idx="57">
                  <c:v>273.24976497970357</c:v>
                </c:pt>
                <c:pt idx="58">
                  <c:v>278.08876517023089</c:v>
                </c:pt>
                <c:pt idx="59">
                  <c:v>282.90309629195366</c:v>
                </c:pt>
                <c:pt idx="60">
                  <c:v>287.69248702436067</c:v>
                </c:pt>
                <c:pt idx="61">
                  <c:v>292.45665950167557</c:v>
                </c:pt>
                <c:pt idx="62">
                  <c:v>297.19532992348957</c:v>
                </c:pt>
                <c:pt idx="63">
                  <c:v>301.90820912972964</c:v>
                </c:pt>
                <c:pt idx="64">
                  <c:v>306.59500314132293</c:v>
                </c:pt>
                <c:pt idx="65">
                  <c:v>311.25541366801554</c:v>
                </c:pt>
                <c:pt idx="66">
                  <c:v>315.88913858485961</c:v>
                </c:pt>
                <c:pt idx="67">
                  <c:v>320.49587237891507</c:v>
                </c:pt>
                <c:pt idx="68">
                  <c:v>325.07530656771604</c:v>
                </c:pt>
                <c:pt idx="69">
                  <c:v>329.62713009104323</c:v>
                </c:pt>
                <c:pt idx="70">
                  <c:v>334.15102967751142</c:v>
                </c:pt>
                <c:pt idx="71">
                  <c:v>338.64669018744667</c:v>
                </c:pt>
                <c:pt idx="72">
                  <c:v>343.11379493347829</c:v>
                </c:pt>
                <c:pt idx="73">
                  <c:v>347.55202598021702</c:v>
                </c:pt>
                <c:pt idx="74">
                  <c:v>351.96106442433245</c:v>
                </c:pt>
                <c:pt idx="75">
                  <c:v>356.34059065628412</c:v>
                </c:pt>
                <c:pt idx="76">
                  <c:v>360.69028460489523</c:v>
                </c:pt>
                <c:pt idx="77">
                  <c:v>365.00982596589694</c:v>
                </c:pt>
                <c:pt idx="78">
                  <c:v>369.29889441550858</c:v>
                </c:pt>
                <c:pt idx="79">
                  <c:v>373.55716981005787</c:v>
                </c:pt>
                <c:pt idx="80">
                  <c:v>377.78433237258434</c:v>
                </c:pt>
                <c:pt idx="81">
                  <c:v>381.98006286731203</c:v>
                </c:pt>
                <c:pt idx="82">
                  <c:v>386.14404276282175</c:v>
                </c:pt>
                <c:pt idx="83">
                  <c:v>390.27595438469922</c:v>
                </c:pt>
                <c:pt idx="84">
                  <c:v>394.3754810583838</c:v>
                </c:pt>
                <c:pt idx="85">
                  <c:v>398.44230724289628</c:v>
                </c:pt>
                <c:pt idx="86">
                  <c:v>402.47611865607479</c:v>
                </c:pt>
                <c:pt idx="87">
                  <c:v>406.47660239190742</c:v>
                </c:pt>
                <c:pt idx="88">
                  <c:v>410.44344703050797</c:v>
                </c:pt>
                <c:pt idx="89">
                  <c:v>414.37634274124241</c:v>
                </c:pt>
                <c:pt idx="90">
                  <c:v>418.27498137947811</c:v>
                </c:pt>
                <c:pt idx="91">
                  <c:v>422.13905657739326</c:v>
                </c:pt>
                <c:pt idx="92">
                  <c:v>425.96826382925406</c:v>
                </c:pt>
                <c:pt idx="93">
                  <c:v>429.7623005715343</c:v>
                </c:pt>
                <c:pt idx="94">
                  <c:v>433.52086625822722</c:v>
                </c:pt>
                <c:pt idx="95">
                  <c:v>437.24366243167248</c:v>
                </c:pt>
                <c:pt idx="96">
                  <c:v>440.93039278919639</c:v>
                </c:pt>
                <c:pt idx="97">
                  <c:v>444.58076324584266</c:v>
                </c:pt>
                <c:pt idx="98">
                  <c:v>448.1944819934476</c:v>
                </c:pt>
                <c:pt idx="99">
                  <c:v>451.77125955629703</c:v>
                </c:pt>
                <c:pt idx="100">
                  <c:v>455.31080884358192</c:v>
                </c:pt>
                <c:pt idx="101">
                  <c:v>458.81284519885259</c:v>
                </c:pt>
                <c:pt idx="102">
                  <c:v>462.27708644665825</c:v>
                </c:pt>
                <c:pt idx="103">
                  <c:v>465.70325293654093</c:v>
                </c:pt>
                <c:pt idx="104">
                  <c:v>469.09106758454072</c:v>
                </c:pt>
                <c:pt idx="105">
                  <c:v>472.44025591235658</c:v>
                </c:pt>
                <c:pt idx="106">
                  <c:v>475.75054608429451</c:v>
                </c:pt>
                <c:pt idx="107">
                  <c:v>479.02166894212456</c:v>
                </c:pt>
                <c:pt idx="108">
                  <c:v>482.25335803795707</c:v>
                </c:pt>
                <c:pt idx="109">
                  <c:v>485.44534966523918</c:v>
                </c:pt>
                <c:pt idx="110">
                  <c:v>488.59738288796393</c:v>
                </c:pt>
                <c:pt idx="111">
                  <c:v>491.70919956817585</c:v>
                </c:pt>
                <c:pt idx="112">
                  <c:v>494.78054439184803</c:v>
                </c:pt>
                <c:pt idx="113">
                  <c:v>497.81116489319936</c:v>
                </c:pt>
                <c:pt idx="114">
                  <c:v>500.80081147751349</c:v>
                </c:pt>
                <c:pt idx="115">
                  <c:v>503.74923744251254</c:v>
                </c:pt>
                <c:pt idx="116">
                  <c:v>506.65619899833638</c:v>
                </c:pt>
                <c:pt idx="117">
                  <c:v>509.52145528616722</c:v>
                </c:pt>
                <c:pt idx="118">
                  <c:v>512.34476839553736</c:v>
                </c:pt>
                <c:pt idx="119">
                  <c:v>515.12590338035125</c:v>
                </c:pt>
                <c:pt idx="120">
                  <c:v>517.86462827364699</c:v>
                </c:pt>
                <c:pt idx="121">
                  <c:v>520.56071410111849</c:v>
                </c:pt>
                <c:pt idx="122">
                  <c:v>523.21393489341369</c:v>
                </c:pt>
                <c:pt idx="123">
                  <c:v>525.82406769722093</c:v>
                </c:pt>
                <c:pt idx="124">
                  <c:v>528.3908925851465</c:v>
                </c:pt>
                <c:pt idx="125">
                  <c:v>530.91419266439027</c:v>
                </c:pt>
                <c:pt idx="126">
                  <c:v>533.39375408420847</c:v>
                </c:pt>
                <c:pt idx="127">
                  <c:v>535.82936604216468</c:v>
                </c:pt>
                <c:pt idx="128">
                  <c:v>538.22082078914764</c:v>
                </c:pt>
                <c:pt idx="129">
                  <c:v>540.56791363314471</c:v>
                </c:pt>
                <c:pt idx="130">
                  <c:v>542.87044294174473</c:v>
                </c:pt>
                <c:pt idx="131">
                  <c:v>545.12821014334509</c:v>
                </c:pt>
                <c:pt idx="132">
                  <c:v>547.3410197270282</c:v>
                </c:pt>
                <c:pt idx="133">
                  <c:v>549.50867924106922</c:v>
                </c:pt>
                <c:pt idx="134">
                  <c:v>551.63099929003317</c:v>
                </c:pt>
                <c:pt idx="135">
                  <c:v>553.7077935304078</c:v>
                </c:pt>
                <c:pt idx="136">
                  <c:v>555.7388786647175</c:v>
                </c:pt>
                <c:pt idx="137">
                  <c:v>557.71997213046245</c:v>
                </c:pt>
                <c:pt idx="138">
                  <c:v>559.65919301966778</c:v>
                </c:pt>
                <c:pt idx="139">
                  <c:v>561.5521734089823</c:v>
                </c:pt>
                <c:pt idx="140">
                  <c:v>563.39874208643278</c:v>
                </c:pt>
                <c:pt idx="141">
                  <c:v>565.19873083133871</c:v>
                </c:pt>
                <c:pt idx="142">
                  <c:v>566.95197439769299</c:v>
                </c:pt>
                <c:pt idx="143">
                  <c:v>568.65831049540043</c:v>
                </c:pt>
                <c:pt idx="144">
                  <c:v>570.3175797692428</c:v>
                </c:pt>
                <c:pt idx="145">
                  <c:v>571.92962577542721</c:v>
                </c:pt>
                <c:pt idx="146">
                  <c:v>573.49429495556228</c:v>
                </c:pt>
                <c:pt idx="147">
                  <c:v>575.01143660788284</c:v>
                </c:pt>
                <c:pt idx="148">
                  <c:v>576.48090285553758</c:v>
                </c:pt>
                <c:pt idx="149">
                  <c:v>577.902548611724</c:v>
                </c:pt>
                <c:pt idx="150">
                  <c:v>579.27623154143794</c:v>
                </c:pt>
                <c:pt idx="151">
                  <c:v>580.60181201958255</c:v>
                </c:pt>
                <c:pt idx="152">
                  <c:v>581.87915308514744</c:v>
                </c:pt>
                <c:pt idx="153">
                  <c:v>583.10812039114933</c:v>
                </c:pt>
                <c:pt idx="154">
                  <c:v>584.28858214997808</c:v>
                </c:pt>
                <c:pt idx="155">
                  <c:v>585.42040907376816</c:v>
                </c:pt>
                <c:pt idx="156">
                  <c:v>586.50347430935994</c:v>
                </c:pt>
                <c:pt idx="157">
                  <c:v>587.53765336737797</c:v>
                </c:pt>
                <c:pt idx="158">
                  <c:v>588.52282404489063</c:v>
                </c:pt>
                <c:pt idx="159">
                  <c:v>589.45886634105864</c:v>
                </c:pt>
                <c:pt idx="160">
                  <c:v>590.34566236511046</c:v>
                </c:pt>
                <c:pt idx="161">
                  <c:v>591.1830962358988</c:v>
                </c:pt>
                <c:pt idx="162">
                  <c:v>591.97105397220832</c:v>
                </c:pt>
                <c:pt idx="163">
                  <c:v>592.70942337287806</c:v>
                </c:pt>
                <c:pt idx="164">
                  <c:v>593.39809388568233</c:v>
                </c:pt>
                <c:pt idx="165">
                  <c:v>594.03695646378355</c:v>
                </c:pt>
                <c:pt idx="166">
                  <c:v>594.62590340841189</c:v>
                </c:pt>
                <c:pt idx="167">
                  <c:v>595.16482819624559</c:v>
                </c:pt>
                <c:pt idx="168">
                  <c:v>595.65362528976107</c:v>
                </c:pt>
                <c:pt idx="169">
                  <c:v>596.09218992858052</c:v>
                </c:pt>
                <c:pt idx="170">
                  <c:v>596.48041789956142</c:v>
                </c:pt>
                <c:pt idx="171">
                  <c:v>596.81820528305013</c:v>
                </c:pt>
                <c:pt idx="172">
                  <c:v>597.10544817233347</c:v>
                </c:pt>
                <c:pt idx="173">
                  <c:v>597.34204236287724</c:v>
                </c:pt>
                <c:pt idx="174">
                  <c:v>597.52788300740428</c:v>
                </c:pt>
                <c:pt idx="175">
                  <c:v>597.66286423224346</c:v>
                </c:pt>
                <c:pt idx="176">
                  <c:v>597.74687870962646</c:v>
                </c:pt>
                <c:pt idx="177">
                  <c:v>597.77981717972841</c:v>
                </c:pt>
                <c:pt idx="178">
                  <c:v>597.76156791517496</c:v>
                </c:pt>
              </c:numCache>
            </c:numRef>
          </c:xVal>
          <c:yVal>
            <c:numRef>
              <c:f>Kollisionen!$AA$63:$AA$241</c:f>
              <c:numCache>
                <c:formatCode>0.00</c:formatCode>
                <c:ptCount val="179"/>
                <c:pt idx="0">
                  <c:v>644.37490144088792</c:v>
                </c:pt>
                <c:pt idx="1">
                  <c:v>644.95387153659192</c:v>
                </c:pt>
                <c:pt idx="2">
                  <c:v>645.50039933831056</c:v>
                </c:pt>
                <c:pt idx="3">
                  <c:v>646.01337197726093</c:v>
                </c:pt>
                <c:pt idx="4">
                  <c:v>646.49157291568486</c:v>
                </c:pt>
                <c:pt idx="5">
                  <c:v>646.93369460079725</c:v>
                </c:pt>
                <c:pt idx="6">
                  <c:v>647.33835285003556</c:v>
                </c:pt>
                <c:pt idx="7">
                  <c:v>647.7041025964885</c:v>
                </c:pt>
                <c:pt idx="8">
                  <c:v>648.02945457967007</c:v>
                </c:pt>
                <c:pt idx="9">
                  <c:v>648.31289254250771</c:v>
                </c:pt>
                <c:pt idx="10">
                  <c:v>648.55289049137684</c:v>
                </c:pt>
                <c:pt idx="11">
                  <c:v>648.74792959167905</c:v>
                </c:pt>
                <c:pt idx="12">
                  <c:v>648.89651430493393</c:v>
                </c:pt>
                <c:pt idx="13">
                  <c:v>648.99718742166601</c:v>
                </c:pt>
                <c:pt idx="14">
                  <c:v>649.04854370380508</c:v>
                </c:pt>
                <c:pt idx="15">
                  <c:v>649.04924191676514</c:v>
                </c:pt>
                <c:pt idx="16">
                  <c:v>648.99801510066504</c:v>
                </c:pt>
                <c:pt idx="17">
                  <c:v>648.89367899847696</c:v>
                </c:pt>
                <c:pt idx="18">
                  <c:v>648.73513862288871</c:v>
                </c:pt>
                <c:pt idx="19">
                  <c:v>648.52139300077147</c:v>
                </c:pt>
                <c:pt idx="20">
                  <c:v>648.25153818252761</c:v>
                </c:pt>
                <c:pt idx="21">
                  <c:v>647.92476864222704</c:v>
                </c:pt>
                <c:pt idx="22">
                  <c:v>647.54037722304724</c:v>
                </c:pt>
                <c:pt idx="23">
                  <c:v>647.09775380139581</c:v>
                </c:pt>
                <c:pt idx="24">
                  <c:v>646.59638285303572</c:v>
                </c:pt>
                <c:pt idx="25">
                  <c:v>646.03584010664792</c:v>
                </c:pt>
                <c:pt idx="26">
                  <c:v>645.41578846588095</c:v>
                </c:pt>
                <c:pt idx="27">
                  <c:v>644.73597337142053</c:v>
                </c:pt>
                <c:pt idx="28">
                  <c:v>643.99621776133586</c:v>
                </c:pt>
                <c:pt idx="29">
                  <c:v>643.19641677214679</c:v>
                </c:pt>
                <c:pt idx="30">
                  <c:v>642.33653230584071</c:v>
                </c:pt>
                <c:pt idx="31">
                  <c:v>641.41658757034827</c:v>
                </c:pt>
                <c:pt idx="32">
                  <c:v>640.43666168352865</c:v>
                </c:pt>
                <c:pt idx="33">
                  <c:v>639.39688441405553</c:v>
                </c:pt>
                <c:pt idx="34">
                  <c:v>638.29743111716493</c:v>
                </c:pt>
                <c:pt idx="35">
                  <c:v>637.13851790924957</c:v>
                </c:pt>
                <c:pt idx="36">
                  <c:v>635.92039711293035</c:v>
                </c:pt>
                <c:pt idx="37">
                  <c:v>634.64335299351592</c:v>
                </c:pt>
                <c:pt idx="38">
                  <c:v>633.30769779867728</c:v>
                </c:pt>
                <c:pt idx="39">
                  <c:v>631.91376810559939</c:v>
                </c:pt>
                <c:pt idx="40">
                  <c:v>630.46192147373358</c:v>
                </c:pt>
                <c:pt idx="41">
                  <c:v>628.95253339641272</c:v>
                </c:pt>
                <c:pt idx="42">
                  <c:v>627.3859945408467</c:v>
                </c:pt>
                <c:pt idx="43">
                  <c:v>625.76270826326322</c:v>
                </c:pt>
                <c:pt idx="44">
                  <c:v>624.08308838402115</c:v>
                </c:pt>
                <c:pt idx="45">
                  <c:v>622.34755720628993</c:v>
                </c:pt>
                <c:pt idx="46">
                  <c:v>620.55654376122379</c:v>
                </c:pt>
                <c:pt idx="47">
                  <c:v>618.71048226235018</c:v>
                </c:pt>
                <c:pt idx="48">
                  <c:v>616.8098107520434</c:v>
                </c:pt>
                <c:pt idx="49">
                  <c:v>614.85496992339154</c:v>
                </c:pt>
                <c:pt idx="50">
                  <c:v>612.8464021013973</c:v>
                </c:pt>
                <c:pt idx="51">
                  <c:v>610.78455036823925</c:v>
                </c:pt>
                <c:pt idx="52">
                  <c:v>608.66985781820199</c:v>
                </c:pt>
                <c:pt idx="53">
                  <c:v>606.50276692882767</c:v>
                </c:pt>
                <c:pt idx="54">
                  <c:v>604.28371903579875</c:v>
                </c:pt>
                <c:pt idx="55">
                  <c:v>602.01315390004368</c:v>
                </c:pt>
                <c:pt idx="56">
                  <c:v>599.69150935649395</c:v>
                </c:pt>
                <c:pt idx="57">
                  <c:v>597.31922103485647</c:v>
                </c:pt>
                <c:pt idx="58">
                  <c:v>594.8967221436302</c:v>
                </c:pt>
                <c:pt idx="59">
                  <c:v>592.4244433094392</c:v>
                </c:pt>
                <c:pt idx="60">
                  <c:v>589.90281246452685</c:v>
                </c:pt>
                <c:pt idx="61">
                  <c:v>587.33225477598387</c:v>
                </c:pt>
                <c:pt idx="62">
                  <c:v>584.71319261095266</c:v>
                </c:pt>
                <c:pt idx="63">
                  <c:v>582.04604553266984</c:v>
                </c:pt>
                <c:pt idx="64">
                  <c:v>579.33123032277012</c:v>
                </c:pt>
                <c:pt idx="65">
                  <c:v>576.569161025791</c:v>
                </c:pt>
                <c:pt idx="66">
                  <c:v>573.76024901228391</c:v>
                </c:pt>
                <c:pt idx="67">
                  <c:v>570.90490305736103</c:v>
                </c:pt>
                <c:pt idx="68">
                  <c:v>568.0035294318858</c:v>
                </c:pt>
                <c:pt idx="69">
                  <c:v>565.05653200385768</c:v>
                </c:pt>
                <c:pt idx="70">
                  <c:v>562.06431234785157</c:v>
                </c:pt>
                <c:pt idx="71">
                  <c:v>559.0272698606401</c:v>
                </c:pt>
                <c:pt idx="72">
                  <c:v>555.945801881379</c:v>
                </c:pt>
                <c:pt idx="73">
                  <c:v>552.82030381494883</c:v>
                </c:pt>
                <c:pt idx="74">
                  <c:v>549.65116925724021</c:v>
                </c:pt>
                <c:pt idx="75">
                  <c:v>546.43879012134323</c:v>
                </c:pt>
                <c:pt idx="76">
                  <c:v>543.18355676375154</c:v>
                </c:pt>
                <c:pt idx="77">
                  <c:v>539.88585810982465</c:v>
                </c:pt>
                <c:pt idx="78">
                  <c:v>536.54608177787168</c:v>
                </c:pt>
                <c:pt idx="79">
                  <c:v>533.16461420132339</c:v>
                </c:pt>
                <c:pt idx="80">
                  <c:v>529.741840748546</c:v>
                </c:pt>
                <c:pt idx="81">
                  <c:v>526.27814583993666</c:v>
                </c:pt>
                <c:pt idx="82">
                  <c:v>522.77391306200309</c:v>
                </c:pt>
                <c:pt idx="83">
                  <c:v>519.2295252781945</c:v>
                </c:pt>
                <c:pt idx="84">
                  <c:v>515.64536473630108</c:v>
                </c:pt>
                <c:pt idx="85">
                  <c:v>512.02181317228712</c:v>
                </c:pt>
                <c:pt idx="86">
                  <c:v>508.35925191045828</c:v>
                </c:pt>
                <c:pt idx="87">
                  <c:v>504.6580619599024</c:v>
                </c:pt>
                <c:pt idx="88">
                  <c:v>500.91862410716686</c:v>
                </c:pt>
                <c:pt idx="89">
                  <c:v>497.14131900516281</c:v>
                </c:pt>
                <c:pt idx="90">
                  <c:v>493.32652725830928</c:v>
                </c:pt>
                <c:pt idx="91">
                  <c:v>489.47462950394367</c:v>
                </c:pt>
                <c:pt idx="92">
                  <c:v>485.58600649004336</c:v>
                </c:pt>
                <c:pt idx="93">
                  <c:v>481.66103914931324</c:v>
                </c:pt>
                <c:pt idx="94">
                  <c:v>477.70010866970665</c:v>
                </c:pt>
                <c:pt idx="95">
                  <c:v>473.70359656145217</c:v>
                </c:pt>
                <c:pt idx="96">
                  <c:v>469.67188472066869</c:v>
                </c:pt>
                <c:pt idx="97">
                  <c:v>465.60535548965385</c:v>
                </c:pt>
                <c:pt idx="98">
                  <c:v>461.50439171393589</c:v>
                </c:pt>
                <c:pt idx="99">
                  <c:v>457.36937679618234</c:v>
                </c:pt>
                <c:pt idx="100">
                  <c:v>453.20069474706003</c:v>
                </c:pt>
                <c:pt idx="101">
                  <c:v>448.99873023314296</c:v>
                </c:pt>
                <c:pt idx="102">
                  <c:v>444.76386862196398</c:v>
                </c:pt>
                <c:pt idx="103">
                  <c:v>440.49649602430844</c:v>
                </c:pt>
                <c:pt idx="104">
                  <c:v>436.19699933384516</c:v>
                </c:pt>
                <c:pt idx="105">
                  <c:v>431.86576626419026</c:v>
                </c:pt>
                <c:pt idx="106">
                  <c:v>427.50318538349916</c:v>
                </c:pt>
                <c:pt idx="107">
                  <c:v>423.10964614667876</c:v>
                </c:pt>
                <c:pt idx="108">
                  <c:v>418.68553892531247</c:v>
                </c:pt>
                <c:pt idx="109">
                  <c:v>414.23125503538665</c:v>
                </c:pt>
                <c:pt idx="110">
                  <c:v>409.74718676290729</c:v>
                </c:pt>
                <c:pt idx="111">
                  <c:v>405.23372738749254</c:v>
                </c:pt>
                <c:pt idx="112">
                  <c:v>400.69127120402516</c:v>
                </c:pt>
                <c:pt idx="113">
                  <c:v>396.12021354244621</c:v>
                </c:pt>
                <c:pt idx="114">
                  <c:v>391.5209507857719</c:v>
                </c:pt>
                <c:pt idx="115">
                  <c:v>386.89388038640868</c:v>
                </c:pt>
                <c:pt idx="116">
                  <c:v>382.23940088084498</c:v>
                </c:pt>
                <c:pt idx="117">
                  <c:v>377.55791190279177</c:v>
                </c:pt>
                <c:pt idx="118">
                  <c:v>372.84981419484598</c:v>
                </c:pt>
                <c:pt idx="119">
                  <c:v>368.11550961874553</c:v>
                </c:pt>
                <c:pt idx="120">
                  <c:v>363.3554011642845</c:v>
                </c:pt>
                <c:pt idx="121">
                  <c:v>358.5698929569578</c:v>
                </c:pt>
                <c:pt idx="122">
                  <c:v>353.7593902643967</c:v>
                </c:pt>
                <c:pt idx="123">
                  <c:v>348.92429950166343</c:v>
                </c:pt>
                <c:pt idx="124">
                  <c:v>344.06502823546543</c:v>
                </c:pt>
                <c:pt idx="125">
                  <c:v>339.18198518734937</c:v>
                </c:pt>
                <c:pt idx="126">
                  <c:v>334.27558023593929</c:v>
                </c:pt>
                <c:pt idx="127">
                  <c:v>329.34622441827389</c:v>
                </c:pt>
                <c:pt idx="128">
                  <c:v>324.3943299303055</c:v>
                </c:pt>
                <c:pt idx="129">
                  <c:v>319.42031012661505</c:v>
                </c:pt>
                <c:pt idx="130">
                  <c:v>314.4245795194048</c:v>
                </c:pt>
                <c:pt idx="131">
                  <c:v>309.40755377682092</c:v>
                </c:pt>
                <c:pt idx="132">
                  <c:v>304.36964972066824</c:v>
                </c:pt>
                <c:pt idx="133">
                  <c:v>299.3112853235699</c:v>
                </c:pt>
                <c:pt idx="134">
                  <c:v>294.23287970563115</c:v>
                </c:pt>
                <c:pt idx="135">
                  <c:v>289.13485313066462</c:v>
                </c:pt>
                <c:pt idx="136">
                  <c:v>284.01762700203551</c:v>
                </c:pt>
                <c:pt idx="137">
                  <c:v>278.8921157770111</c:v>
                </c:pt>
                <c:pt idx="138">
                  <c:v>273.73779468611599</c:v>
                </c:pt>
                <c:pt idx="139">
                  <c:v>268.56554424126307</c:v>
                </c:pt>
                <c:pt idx="140">
                  <c:v>263.37579035432589</c:v>
                </c:pt>
                <c:pt idx="141">
                  <c:v>258.16896005242296</c:v>
                </c:pt>
                <c:pt idx="142">
                  <c:v>252.94548147276944</c:v>
                </c:pt>
                <c:pt idx="143">
                  <c:v>247.70578385759728</c:v>
                </c:pt>
                <c:pt idx="144">
                  <c:v>242.4502975492137</c:v>
                </c:pt>
                <c:pt idx="145">
                  <c:v>237.1794539852792</c:v>
                </c:pt>
                <c:pt idx="146">
                  <c:v>231.89368569438204</c:v>
                </c:pt>
                <c:pt idx="147">
                  <c:v>226.59342629199938</c:v>
                </c:pt>
                <c:pt idx="148">
                  <c:v>221.27911047693178</c:v>
                </c:pt>
                <c:pt idx="149">
                  <c:v>215.95117402831198</c:v>
                </c:pt>
                <c:pt idx="150">
                  <c:v>210.61005380329078</c:v>
                </c:pt>
                <c:pt idx="151">
                  <c:v>205.25618773550951</c:v>
                </c:pt>
                <c:pt idx="152">
                  <c:v>199.89001483448399</c:v>
                </c:pt>
                <c:pt idx="153">
                  <c:v>194.51197518602476</c:v>
                </c:pt>
                <c:pt idx="154">
                  <c:v>189.12250995384025</c:v>
                </c:pt>
                <c:pt idx="155">
                  <c:v>183.7220613824714</c:v>
                </c:pt>
                <c:pt idx="156">
                  <c:v>178.3110728017304</c:v>
                </c:pt>
                <c:pt idx="157">
                  <c:v>172.88998863282282</c:v>
                </c:pt>
                <c:pt idx="158">
                  <c:v>167.45925439635894</c:v>
                </c:pt>
                <c:pt idx="159">
                  <c:v>162.0193167224748</c:v>
                </c:pt>
                <c:pt idx="160">
                  <c:v>156.57062336330765</c:v>
                </c:pt>
                <c:pt idx="161">
                  <c:v>151.11362320810144</c:v>
                </c:pt>
                <c:pt idx="162">
                  <c:v>145.64876630124081</c:v>
                </c:pt>
                <c:pt idx="163">
                  <c:v>140.17650386355439</c:v>
                </c:pt>
                <c:pt idx="164">
                  <c:v>134.69728831726005</c:v>
                </c:pt>
                <c:pt idx="165">
                  <c:v>129.21157331497801</c:v>
                </c:pt>
                <c:pt idx="166">
                  <c:v>123.71981377328109</c:v>
                </c:pt>
                <c:pt idx="167">
                  <c:v>118.22246591131929</c:v>
                </c:pt>
                <c:pt idx="168">
                  <c:v>112.71998729512029</c:v>
                </c:pt>
                <c:pt idx="169">
                  <c:v>107.21283688824712</c:v>
                </c:pt>
                <c:pt idx="170">
                  <c:v>101.70147510959256</c:v>
                </c:pt>
                <c:pt idx="171">
                  <c:v>96.186363899190468</c:v>
                </c:pt>
                <c:pt idx="172">
                  <c:v>90.667966793059463</c:v>
                </c:pt>
                <c:pt idx="173">
                  <c:v>85.146749008233854</c:v>
                </c:pt>
                <c:pt idx="174">
                  <c:v>79.623177539321176</c:v>
                </c:pt>
                <c:pt idx="175">
                  <c:v>74.097721268121774</c:v>
                </c:pt>
                <c:pt idx="176">
                  <c:v>68.570851088099616</c:v>
                </c:pt>
                <c:pt idx="177">
                  <c:v>63.04304004577881</c:v>
                </c:pt>
                <c:pt idx="178">
                  <c:v>57.514763501487835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27-49C6-9CF1-6575B87B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652"/>
          <c:min val="6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Grossraum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Kollisionen!$B$22:$B$25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Kollisionen!$C$22:$C$25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9-4D72-BB7D-F0ED7F929C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Kollisionen!$AB$63:$AB$241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Kollisionen!$AC$63:$AC$241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69-4D72-BB7D-F0ED7F929C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Kollisionen!$AD$63:$AD$241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Kollisionen!$AE$63:$AE$241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69-4D72-BB7D-F0ED7F929C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Kollisionen!$Z$63:$Z$241</c:f>
              <c:numCache>
                <c:formatCode>0.00</c:formatCode>
                <c:ptCount val="179"/>
                <c:pt idx="0">
                  <c:v>-40.613508731266862</c:v>
                </c:pt>
                <c:pt idx="1">
                  <c:v>-34.50159780274312</c:v>
                </c:pt>
                <c:pt idx="2">
                  <c:v>-28.399711188059008</c:v>
                </c:pt>
                <c:pt idx="3">
                  <c:v>-22.309689669812862</c:v>
                </c:pt>
                <c:pt idx="4">
                  <c:v>-16.233293657648588</c:v>
                </c:pt>
                <c:pt idx="5">
                  <c:v>-10.172188708956444</c:v>
                </c:pt>
                <c:pt idx="6">
                  <c:v>-4.1279328129398145</c:v>
                </c:pt>
                <c:pt idx="7">
                  <c:v>1.8980342575108651</c:v>
                </c:pt>
                <c:pt idx="8">
                  <c:v>7.9043992978142583</c:v>
                </c:pt>
                <c:pt idx="9">
                  <c:v>13.889981583877031</c:v>
                </c:pt>
                <c:pt idx="10">
                  <c:v>19.853736288888953</c:v>
                </c:pt>
                <c:pt idx="11">
                  <c:v>25.794755435700978</c:v>
                </c:pt>
                <c:pt idx="12">
                  <c:v>31.712266496020121</c:v>
                </c:pt>
                <c:pt idx="13">
                  <c:v>37.605628817706844</c:v>
                </c:pt>
                <c:pt idx="14">
                  <c:v>43.474328118358052</c:v>
                </c:pt>
                <c:pt idx="15">
                  <c:v>49.317969325289368</c:v>
                </c:pt>
                <c:pt idx="16">
                  <c:v>55.136268068343085</c:v>
                </c:pt>
                <c:pt idx="17">
                  <c:v>60.929041143053468</c:v>
                </c:pt>
                <c:pt idx="18">
                  <c:v>66.696196258904536</c:v>
                </c:pt>
                <c:pt idx="19">
                  <c:v>72.43772137268698</c:v>
                </c:pt>
                <c:pt idx="20">
                  <c:v>78.153673882693283</c:v>
                </c:pt>
                <c:pt idx="21">
                  <c:v>83.844169928257344</c:v>
                </c:pt>
                <c:pt idx="22">
                  <c:v>89.509374003488233</c:v>
                </c:pt>
                <c:pt idx="23">
                  <c:v>95.149489056317577</c:v>
                </c:pt>
                <c:pt idx="24">
                  <c:v>100.76474720620408</c:v>
                </c:pt>
                <c:pt idx="25">
                  <c:v>106.35540117767263</c:v>
                </c:pt>
                <c:pt idx="26">
                  <c:v>111.92171651354013</c:v>
                </c:pt>
                <c:pt idx="27">
                  <c:v>117.4639646020533</c:v>
                </c:pt>
                <c:pt idx="28">
                  <c:v>122.98241652670588</c:v>
                </c:pt>
                <c:pt idx="29">
                  <c:v>128.47733772640208</c:v>
                </c:pt>
                <c:pt idx="30">
                  <c:v>133.94898343681768</c:v>
                </c:pt>
                <c:pt idx="31">
                  <c:v>139.39759487102785</c:v>
                </c:pt>
                <c:pt idx="32">
                  <c:v>144.82339608835017</c:v>
                </c:pt>
                <c:pt idx="33">
                  <c:v>150.22659149443513</c:v>
                </c:pt>
                <c:pt idx="34">
                  <c:v>155.60736391244663</c:v>
                </c:pt>
                <c:pt idx="35">
                  <c:v>160.96587316422566</c:v>
                </c:pt>
                <c:pt idx="36">
                  <c:v>166.30225510116114</c:v>
                </c:pt>
                <c:pt idx="37">
                  <c:v>171.61662102668586</c:v>
                </c:pt>
                <c:pt idx="38">
                  <c:v>176.90905745549577</c:v>
                </c:pt>
                <c:pt idx="39">
                  <c:v>182.17962615844743</c:v>
                </c:pt>
                <c:pt idx="40">
                  <c:v>187.42836444634764</c:v>
                </c:pt>
                <c:pt idx="41">
                  <c:v>192.65528565030377</c:v>
                </c:pt>
                <c:pt idx="42">
                  <c:v>197.86037976077833</c:v>
                </c:pt>
                <c:pt idx="43">
                  <c:v>203.04361419186588</c:v>
                </c:pt>
                <c:pt idx="44">
                  <c:v>208.20493464148441</c:v>
                </c:pt>
                <c:pt idx="45">
                  <c:v>213.34426602209015</c:v>
                </c:pt>
                <c:pt idx="46">
                  <c:v>218.46151344013924</c:v>
                </c:pt>
                <c:pt idx="47">
                  <c:v>223.55656320581372</c:v>
                </c:pt>
                <c:pt idx="48">
                  <c:v>228.62928385749626</c:v>
                </c:pt>
                <c:pt idx="49">
                  <c:v>233.67952718812347</c:v>
                </c:pt>
                <c:pt idx="50">
                  <c:v>238.70712926288044</c:v>
                </c:pt>
                <c:pt idx="51">
                  <c:v>243.71191141974333</c:v>
                </c:pt>
                <c:pt idx="52">
                  <c:v>248.69368124614874</c:v>
                </c:pt>
                <c:pt idx="53">
                  <c:v>253.65223352659225</c:v>
                </c:pt>
                <c:pt idx="54">
                  <c:v>258.58735115726165</c:v>
                </c:pt>
                <c:pt idx="55">
                  <c:v>263.49880602490981</c:v>
                </c:pt>
                <c:pt idx="56">
                  <c:v>268.38635984809758</c:v>
                </c:pt>
                <c:pt idx="57">
                  <c:v>273.24976497970357</c:v>
                </c:pt>
                <c:pt idx="58">
                  <c:v>278.08876517023089</c:v>
                </c:pt>
                <c:pt idx="59">
                  <c:v>282.90309629195366</c:v>
                </c:pt>
                <c:pt idx="60">
                  <c:v>287.69248702436067</c:v>
                </c:pt>
                <c:pt idx="61">
                  <c:v>292.45665950167557</c:v>
                </c:pt>
                <c:pt idx="62">
                  <c:v>297.19532992348957</c:v>
                </c:pt>
                <c:pt idx="63">
                  <c:v>301.90820912972964</c:v>
                </c:pt>
                <c:pt idx="64">
                  <c:v>306.59500314132293</c:v>
                </c:pt>
                <c:pt idx="65">
                  <c:v>311.25541366801554</c:v>
                </c:pt>
                <c:pt idx="66">
                  <c:v>315.88913858485961</c:v>
                </c:pt>
                <c:pt idx="67">
                  <c:v>320.49587237891507</c:v>
                </c:pt>
                <c:pt idx="68">
                  <c:v>325.07530656771604</c:v>
                </c:pt>
                <c:pt idx="69">
                  <c:v>329.62713009104323</c:v>
                </c:pt>
                <c:pt idx="70">
                  <c:v>334.15102967751142</c:v>
                </c:pt>
                <c:pt idx="71">
                  <c:v>338.64669018744667</c:v>
                </c:pt>
                <c:pt idx="72">
                  <c:v>343.11379493347829</c:v>
                </c:pt>
                <c:pt idx="73">
                  <c:v>347.55202598021702</c:v>
                </c:pt>
                <c:pt idx="74">
                  <c:v>351.96106442433245</c:v>
                </c:pt>
                <c:pt idx="75">
                  <c:v>356.34059065628412</c:v>
                </c:pt>
                <c:pt idx="76">
                  <c:v>360.69028460489523</c:v>
                </c:pt>
                <c:pt idx="77">
                  <c:v>365.00982596589694</c:v>
                </c:pt>
                <c:pt idx="78">
                  <c:v>369.29889441550858</c:v>
                </c:pt>
                <c:pt idx="79">
                  <c:v>373.55716981005787</c:v>
                </c:pt>
                <c:pt idx="80">
                  <c:v>377.78433237258434</c:v>
                </c:pt>
                <c:pt idx="81">
                  <c:v>381.98006286731203</c:v>
                </c:pt>
                <c:pt idx="82">
                  <c:v>386.14404276282175</c:v>
                </c:pt>
                <c:pt idx="83">
                  <c:v>390.27595438469922</c:v>
                </c:pt>
                <c:pt idx="84">
                  <c:v>394.3754810583838</c:v>
                </c:pt>
                <c:pt idx="85">
                  <c:v>398.44230724289628</c:v>
                </c:pt>
                <c:pt idx="86">
                  <c:v>402.47611865607479</c:v>
                </c:pt>
                <c:pt idx="87">
                  <c:v>406.47660239190742</c:v>
                </c:pt>
                <c:pt idx="88">
                  <c:v>410.44344703050797</c:v>
                </c:pt>
                <c:pt idx="89">
                  <c:v>414.37634274124241</c:v>
                </c:pt>
                <c:pt idx="90">
                  <c:v>418.27498137947811</c:v>
                </c:pt>
                <c:pt idx="91">
                  <c:v>422.13905657739326</c:v>
                </c:pt>
                <c:pt idx="92">
                  <c:v>425.96826382925406</c:v>
                </c:pt>
                <c:pt idx="93">
                  <c:v>429.7623005715343</c:v>
                </c:pt>
                <c:pt idx="94">
                  <c:v>433.52086625822722</c:v>
                </c:pt>
                <c:pt idx="95">
                  <c:v>437.24366243167248</c:v>
                </c:pt>
                <c:pt idx="96">
                  <c:v>440.93039278919639</c:v>
                </c:pt>
                <c:pt idx="97">
                  <c:v>444.58076324584266</c:v>
                </c:pt>
                <c:pt idx="98">
                  <c:v>448.1944819934476</c:v>
                </c:pt>
                <c:pt idx="99">
                  <c:v>451.77125955629703</c:v>
                </c:pt>
                <c:pt idx="100">
                  <c:v>455.31080884358192</c:v>
                </c:pt>
                <c:pt idx="101">
                  <c:v>458.81284519885259</c:v>
                </c:pt>
                <c:pt idx="102">
                  <c:v>462.27708644665825</c:v>
                </c:pt>
                <c:pt idx="103">
                  <c:v>465.70325293654093</c:v>
                </c:pt>
                <c:pt idx="104">
                  <c:v>469.09106758454072</c:v>
                </c:pt>
                <c:pt idx="105">
                  <c:v>472.44025591235658</c:v>
                </c:pt>
                <c:pt idx="106">
                  <c:v>475.75054608429451</c:v>
                </c:pt>
                <c:pt idx="107">
                  <c:v>479.02166894212456</c:v>
                </c:pt>
                <c:pt idx="108">
                  <c:v>482.25335803795707</c:v>
                </c:pt>
                <c:pt idx="109">
                  <c:v>485.44534966523918</c:v>
                </c:pt>
                <c:pt idx="110">
                  <c:v>488.59738288796393</c:v>
                </c:pt>
                <c:pt idx="111">
                  <c:v>491.70919956817585</c:v>
                </c:pt>
                <c:pt idx="112">
                  <c:v>494.78054439184803</c:v>
                </c:pt>
                <c:pt idx="113">
                  <c:v>497.81116489319936</c:v>
                </c:pt>
                <c:pt idx="114">
                  <c:v>500.80081147751349</c:v>
                </c:pt>
                <c:pt idx="115">
                  <c:v>503.74923744251254</c:v>
                </c:pt>
                <c:pt idx="116">
                  <c:v>506.65619899833638</c:v>
                </c:pt>
                <c:pt idx="117">
                  <c:v>509.52145528616722</c:v>
                </c:pt>
                <c:pt idx="118">
                  <c:v>512.34476839553736</c:v>
                </c:pt>
                <c:pt idx="119">
                  <c:v>515.12590338035125</c:v>
                </c:pt>
                <c:pt idx="120">
                  <c:v>517.86462827364699</c:v>
                </c:pt>
                <c:pt idx="121">
                  <c:v>520.56071410111849</c:v>
                </c:pt>
                <c:pt idx="122">
                  <c:v>523.21393489341369</c:v>
                </c:pt>
                <c:pt idx="123">
                  <c:v>525.82406769722093</c:v>
                </c:pt>
                <c:pt idx="124">
                  <c:v>528.3908925851465</c:v>
                </c:pt>
                <c:pt idx="125">
                  <c:v>530.91419266439027</c:v>
                </c:pt>
                <c:pt idx="126">
                  <c:v>533.39375408420847</c:v>
                </c:pt>
                <c:pt idx="127">
                  <c:v>535.82936604216468</c:v>
                </c:pt>
                <c:pt idx="128">
                  <c:v>538.22082078914764</c:v>
                </c:pt>
                <c:pt idx="129">
                  <c:v>540.56791363314471</c:v>
                </c:pt>
                <c:pt idx="130">
                  <c:v>542.87044294174473</c:v>
                </c:pt>
                <c:pt idx="131">
                  <c:v>545.12821014334509</c:v>
                </c:pt>
                <c:pt idx="132">
                  <c:v>547.3410197270282</c:v>
                </c:pt>
                <c:pt idx="133">
                  <c:v>549.50867924106922</c:v>
                </c:pt>
                <c:pt idx="134">
                  <c:v>551.63099929003317</c:v>
                </c:pt>
                <c:pt idx="135">
                  <c:v>553.7077935304078</c:v>
                </c:pt>
                <c:pt idx="136">
                  <c:v>555.7388786647175</c:v>
                </c:pt>
                <c:pt idx="137">
                  <c:v>557.71997213046245</c:v>
                </c:pt>
                <c:pt idx="138">
                  <c:v>559.65919301966778</c:v>
                </c:pt>
                <c:pt idx="139">
                  <c:v>561.5521734089823</c:v>
                </c:pt>
                <c:pt idx="140">
                  <c:v>563.39874208643278</c:v>
                </c:pt>
                <c:pt idx="141">
                  <c:v>565.19873083133871</c:v>
                </c:pt>
                <c:pt idx="142">
                  <c:v>566.95197439769299</c:v>
                </c:pt>
                <c:pt idx="143">
                  <c:v>568.65831049540043</c:v>
                </c:pt>
                <c:pt idx="144">
                  <c:v>570.3175797692428</c:v>
                </c:pt>
                <c:pt idx="145">
                  <c:v>571.92962577542721</c:v>
                </c:pt>
                <c:pt idx="146">
                  <c:v>573.49429495556228</c:v>
                </c:pt>
                <c:pt idx="147">
                  <c:v>575.01143660788284</c:v>
                </c:pt>
                <c:pt idx="148">
                  <c:v>576.48090285553758</c:v>
                </c:pt>
                <c:pt idx="149">
                  <c:v>577.902548611724</c:v>
                </c:pt>
                <c:pt idx="150">
                  <c:v>579.27623154143794</c:v>
                </c:pt>
                <c:pt idx="151">
                  <c:v>580.60181201958255</c:v>
                </c:pt>
                <c:pt idx="152">
                  <c:v>581.87915308514744</c:v>
                </c:pt>
                <c:pt idx="153">
                  <c:v>583.10812039114933</c:v>
                </c:pt>
                <c:pt idx="154">
                  <c:v>584.28858214997808</c:v>
                </c:pt>
                <c:pt idx="155">
                  <c:v>585.42040907376816</c:v>
                </c:pt>
                <c:pt idx="156">
                  <c:v>586.50347430935994</c:v>
                </c:pt>
                <c:pt idx="157">
                  <c:v>587.53765336737797</c:v>
                </c:pt>
                <c:pt idx="158">
                  <c:v>588.52282404489063</c:v>
                </c:pt>
                <c:pt idx="159">
                  <c:v>589.45886634105864</c:v>
                </c:pt>
                <c:pt idx="160">
                  <c:v>590.34566236511046</c:v>
                </c:pt>
                <c:pt idx="161">
                  <c:v>591.1830962358988</c:v>
                </c:pt>
                <c:pt idx="162">
                  <c:v>591.97105397220832</c:v>
                </c:pt>
                <c:pt idx="163">
                  <c:v>592.70942337287806</c:v>
                </c:pt>
                <c:pt idx="164">
                  <c:v>593.39809388568233</c:v>
                </c:pt>
                <c:pt idx="165">
                  <c:v>594.03695646378355</c:v>
                </c:pt>
                <c:pt idx="166">
                  <c:v>594.62590340841189</c:v>
                </c:pt>
                <c:pt idx="167">
                  <c:v>595.16482819624559</c:v>
                </c:pt>
                <c:pt idx="168">
                  <c:v>595.65362528976107</c:v>
                </c:pt>
                <c:pt idx="169">
                  <c:v>596.09218992858052</c:v>
                </c:pt>
                <c:pt idx="170">
                  <c:v>596.48041789956142</c:v>
                </c:pt>
                <c:pt idx="171">
                  <c:v>596.81820528305013</c:v>
                </c:pt>
                <c:pt idx="172">
                  <c:v>597.10544817233347</c:v>
                </c:pt>
                <c:pt idx="173">
                  <c:v>597.34204236287724</c:v>
                </c:pt>
                <c:pt idx="174">
                  <c:v>597.52788300740428</c:v>
                </c:pt>
                <c:pt idx="175">
                  <c:v>597.66286423224346</c:v>
                </c:pt>
                <c:pt idx="176">
                  <c:v>597.74687870962646</c:v>
                </c:pt>
                <c:pt idx="177">
                  <c:v>597.77981717972841</c:v>
                </c:pt>
                <c:pt idx="178">
                  <c:v>597.76156791517496</c:v>
                </c:pt>
              </c:numCache>
            </c:numRef>
          </c:xVal>
          <c:yVal>
            <c:numRef>
              <c:f>Kollisionen!$AA$63:$AA$241</c:f>
              <c:numCache>
                <c:formatCode>0.00</c:formatCode>
                <c:ptCount val="179"/>
                <c:pt idx="0">
                  <c:v>644.37490144088792</c:v>
                </c:pt>
                <c:pt idx="1">
                  <c:v>644.95387153659192</c:v>
                </c:pt>
                <c:pt idx="2">
                  <c:v>645.50039933831056</c:v>
                </c:pt>
                <c:pt idx="3">
                  <c:v>646.01337197726093</c:v>
                </c:pt>
                <c:pt idx="4">
                  <c:v>646.49157291568486</c:v>
                </c:pt>
                <c:pt idx="5">
                  <c:v>646.93369460079725</c:v>
                </c:pt>
                <c:pt idx="6">
                  <c:v>647.33835285003556</c:v>
                </c:pt>
                <c:pt idx="7">
                  <c:v>647.7041025964885</c:v>
                </c:pt>
                <c:pt idx="8">
                  <c:v>648.02945457967007</c:v>
                </c:pt>
                <c:pt idx="9">
                  <c:v>648.31289254250771</c:v>
                </c:pt>
                <c:pt idx="10">
                  <c:v>648.55289049137684</c:v>
                </c:pt>
                <c:pt idx="11">
                  <c:v>648.74792959167905</c:v>
                </c:pt>
                <c:pt idx="12">
                  <c:v>648.89651430493393</c:v>
                </c:pt>
                <c:pt idx="13">
                  <c:v>648.99718742166601</c:v>
                </c:pt>
                <c:pt idx="14">
                  <c:v>649.04854370380508</c:v>
                </c:pt>
                <c:pt idx="15">
                  <c:v>649.04924191676514</c:v>
                </c:pt>
                <c:pt idx="16">
                  <c:v>648.99801510066504</c:v>
                </c:pt>
                <c:pt idx="17">
                  <c:v>648.89367899847696</c:v>
                </c:pt>
                <c:pt idx="18">
                  <c:v>648.73513862288871</c:v>
                </c:pt>
                <c:pt idx="19">
                  <c:v>648.52139300077147</c:v>
                </c:pt>
                <c:pt idx="20">
                  <c:v>648.25153818252761</c:v>
                </c:pt>
                <c:pt idx="21">
                  <c:v>647.92476864222704</c:v>
                </c:pt>
                <c:pt idx="22">
                  <c:v>647.54037722304724</c:v>
                </c:pt>
                <c:pt idx="23">
                  <c:v>647.09775380139581</c:v>
                </c:pt>
                <c:pt idx="24">
                  <c:v>646.59638285303572</c:v>
                </c:pt>
                <c:pt idx="25">
                  <c:v>646.03584010664792</c:v>
                </c:pt>
                <c:pt idx="26">
                  <c:v>645.41578846588095</c:v>
                </c:pt>
                <c:pt idx="27">
                  <c:v>644.73597337142053</c:v>
                </c:pt>
                <c:pt idx="28">
                  <c:v>643.99621776133586</c:v>
                </c:pt>
                <c:pt idx="29">
                  <c:v>643.19641677214679</c:v>
                </c:pt>
                <c:pt idx="30">
                  <c:v>642.33653230584071</c:v>
                </c:pt>
                <c:pt idx="31">
                  <c:v>641.41658757034827</c:v>
                </c:pt>
                <c:pt idx="32">
                  <c:v>640.43666168352865</c:v>
                </c:pt>
                <c:pt idx="33">
                  <c:v>639.39688441405553</c:v>
                </c:pt>
                <c:pt idx="34">
                  <c:v>638.29743111716493</c:v>
                </c:pt>
                <c:pt idx="35">
                  <c:v>637.13851790924957</c:v>
                </c:pt>
                <c:pt idx="36">
                  <c:v>635.92039711293035</c:v>
                </c:pt>
                <c:pt idx="37">
                  <c:v>634.64335299351592</c:v>
                </c:pt>
                <c:pt idx="38">
                  <c:v>633.30769779867728</c:v>
                </c:pt>
                <c:pt idx="39">
                  <c:v>631.91376810559939</c:v>
                </c:pt>
                <c:pt idx="40">
                  <c:v>630.46192147373358</c:v>
                </c:pt>
                <c:pt idx="41">
                  <c:v>628.95253339641272</c:v>
                </c:pt>
                <c:pt idx="42">
                  <c:v>627.3859945408467</c:v>
                </c:pt>
                <c:pt idx="43">
                  <c:v>625.76270826326322</c:v>
                </c:pt>
                <c:pt idx="44">
                  <c:v>624.08308838402115</c:v>
                </c:pt>
                <c:pt idx="45">
                  <c:v>622.34755720628993</c:v>
                </c:pt>
                <c:pt idx="46">
                  <c:v>620.55654376122379</c:v>
                </c:pt>
                <c:pt idx="47">
                  <c:v>618.71048226235018</c:v>
                </c:pt>
                <c:pt idx="48">
                  <c:v>616.8098107520434</c:v>
                </c:pt>
                <c:pt idx="49">
                  <c:v>614.85496992339154</c:v>
                </c:pt>
                <c:pt idx="50">
                  <c:v>612.8464021013973</c:v>
                </c:pt>
                <c:pt idx="51">
                  <c:v>610.78455036823925</c:v>
                </c:pt>
                <c:pt idx="52">
                  <c:v>608.66985781820199</c:v>
                </c:pt>
                <c:pt idx="53">
                  <c:v>606.50276692882767</c:v>
                </c:pt>
                <c:pt idx="54">
                  <c:v>604.28371903579875</c:v>
                </c:pt>
                <c:pt idx="55">
                  <c:v>602.01315390004368</c:v>
                </c:pt>
                <c:pt idx="56">
                  <c:v>599.69150935649395</c:v>
                </c:pt>
                <c:pt idx="57">
                  <c:v>597.31922103485647</c:v>
                </c:pt>
                <c:pt idx="58">
                  <c:v>594.8967221436302</c:v>
                </c:pt>
                <c:pt idx="59">
                  <c:v>592.4244433094392</c:v>
                </c:pt>
                <c:pt idx="60">
                  <c:v>589.90281246452685</c:v>
                </c:pt>
                <c:pt idx="61">
                  <c:v>587.33225477598387</c:v>
                </c:pt>
                <c:pt idx="62">
                  <c:v>584.71319261095266</c:v>
                </c:pt>
                <c:pt idx="63">
                  <c:v>582.04604553266984</c:v>
                </c:pt>
                <c:pt idx="64">
                  <c:v>579.33123032277012</c:v>
                </c:pt>
                <c:pt idx="65">
                  <c:v>576.569161025791</c:v>
                </c:pt>
                <c:pt idx="66">
                  <c:v>573.76024901228391</c:v>
                </c:pt>
                <c:pt idx="67">
                  <c:v>570.90490305736103</c:v>
                </c:pt>
                <c:pt idx="68">
                  <c:v>568.0035294318858</c:v>
                </c:pt>
                <c:pt idx="69">
                  <c:v>565.05653200385768</c:v>
                </c:pt>
                <c:pt idx="70">
                  <c:v>562.06431234785157</c:v>
                </c:pt>
                <c:pt idx="71">
                  <c:v>559.0272698606401</c:v>
                </c:pt>
                <c:pt idx="72">
                  <c:v>555.945801881379</c:v>
                </c:pt>
                <c:pt idx="73">
                  <c:v>552.82030381494883</c:v>
                </c:pt>
                <c:pt idx="74">
                  <c:v>549.65116925724021</c:v>
                </c:pt>
                <c:pt idx="75">
                  <c:v>546.43879012134323</c:v>
                </c:pt>
                <c:pt idx="76">
                  <c:v>543.18355676375154</c:v>
                </c:pt>
                <c:pt idx="77">
                  <c:v>539.88585810982465</c:v>
                </c:pt>
                <c:pt idx="78">
                  <c:v>536.54608177787168</c:v>
                </c:pt>
                <c:pt idx="79">
                  <c:v>533.16461420132339</c:v>
                </c:pt>
                <c:pt idx="80">
                  <c:v>529.741840748546</c:v>
                </c:pt>
                <c:pt idx="81">
                  <c:v>526.27814583993666</c:v>
                </c:pt>
                <c:pt idx="82">
                  <c:v>522.77391306200309</c:v>
                </c:pt>
                <c:pt idx="83">
                  <c:v>519.2295252781945</c:v>
                </c:pt>
                <c:pt idx="84">
                  <c:v>515.64536473630108</c:v>
                </c:pt>
                <c:pt idx="85">
                  <c:v>512.02181317228712</c:v>
                </c:pt>
                <c:pt idx="86">
                  <c:v>508.35925191045828</c:v>
                </c:pt>
                <c:pt idx="87">
                  <c:v>504.6580619599024</c:v>
                </c:pt>
                <c:pt idx="88">
                  <c:v>500.91862410716686</c:v>
                </c:pt>
                <c:pt idx="89">
                  <c:v>497.14131900516281</c:v>
                </c:pt>
                <c:pt idx="90">
                  <c:v>493.32652725830928</c:v>
                </c:pt>
                <c:pt idx="91">
                  <c:v>489.47462950394367</c:v>
                </c:pt>
                <c:pt idx="92">
                  <c:v>485.58600649004336</c:v>
                </c:pt>
                <c:pt idx="93">
                  <c:v>481.66103914931324</c:v>
                </c:pt>
                <c:pt idx="94">
                  <c:v>477.70010866970665</c:v>
                </c:pt>
                <c:pt idx="95">
                  <c:v>473.70359656145217</c:v>
                </c:pt>
                <c:pt idx="96">
                  <c:v>469.67188472066869</c:v>
                </c:pt>
                <c:pt idx="97">
                  <c:v>465.60535548965385</c:v>
                </c:pt>
                <c:pt idx="98">
                  <c:v>461.50439171393589</c:v>
                </c:pt>
                <c:pt idx="99">
                  <c:v>457.36937679618234</c:v>
                </c:pt>
                <c:pt idx="100">
                  <c:v>453.20069474706003</c:v>
                </c:pt>
                <c:pt idx="101">
                  <c:v>448.99873023314296</c:v>
                </c:pt>
                <c:pt idx="102">
                  <c:v>444.76386862196398</c:v>
                </c:pt>
                <c:pt idx="103">
                  <c:v>440.49649602430844</c:v>
                </c:pt>
                <c:pt idx="104">
                  <c:v>436.19699933384516</c:v>
                </c:pt>
                <c:pt idx="105">
                  <c:v>431.86576626419026</c:v>
                </c:pt>
                <c:pt idx="106">
                  <c:v>427.50318538349916</c:v>
                </c:pt>
                <c:pt idx="107">
                  <c:v>423.10964614667876</c:v>
                </c:pt>
                <c:pt idx="108">
                  <c:v>418.68553892531247</c:v>
                </c:pt>
                <c:pt idx="109">
                  <c:v>414.23125503538665</c:v>
                </c:pt>
                <c:pt idx="110">
                  <c:v>409.74718676290729</c:v>
                </c:pt>
                <c:pt idx="111">
                  <c:v>405.23372738749254</c:v>
                </c:pt>
                <c:pt idx="112">
                  <c:v>400.69127120402516</c:v>
                </c:pt>
                <c:pt idx="113">
                  <c:v>396.12021354244621</c:v>
                </c:pt>
                <c:pt idx="114">
                  <c:v>391.5209507857719</c:v>
                </c:pt>
                <c:pt idx="115">
                  <c:v>386.89388038640868</c:v>
                </c:pt>
                <c:pt idx="116">
                  <c:v>382.23940088084498</c:v>
                </c:pt>
                <c:pt idx="117">
                  <c:v>377.55791190279177</c:v>
                </c:pt>
                <c:pt idx="118">
                  <c:v>372.84981419484598</c:v>
                </c:pt>
                <c:pt idx="119">
                  <c:v>368.11550961874553</c:v>
                </c:pt>
                <c:pt idx="120">
                  <c:v>363.3554011642845</c:v>
                </c:pt>
                <c:pt idx="121">
                  <c:v>358.5698929569578</c:v>
                </c:pt>
                <c:pt idx="122">
                  <c:v>353.7593902643967</c:v>
                </c:pt>
                <c:pt idx="123">
                  <c:v>348.92429950166343</c:v>
                </c:pt>
                <c:pt idx="124">
                  <c:v>344.06502823546543</c:v>
                </c:pt>
                <c:pt idx="125">
                  <c:v>339.18198518734937</c:v>
                </c:pt>
                <c:pt idx="126">
                  <c:v>334.27558023593929</c:v>
                </c:pt>
                <c:pt idx="127">
                  <c:v>329.34622441827389</c:v>
                </c:pt>
                <c:pt idx="128">
                  <c:v>324.3943299303055</c:v>
                </c:pt>
                <c:pt idx="129">
                  <c:v>319.42031012661505</c:v>
                </c:pt>
                <c:pt idx="130">
                  <c:v>314.4245795194048</c:v>
                </c:pt>
                <c:pt idx="131">
                  <c:v>309.40755377682092</c:v>
                </c:pt>
                <c:pt idx="132">
                  <c:v>304.36964972066824</c:v>
                </c:pt>
                <c:pt idx="133">
                  <c:v>299.3112853235699</c:v>
                </c:pt>
                <c:pt idx="134">
                  <c:v>294.23287970563115</c:v>
                </c:pt>
                <c:pt idx="135">
                  <c:v>289.13485313066462</c:v>
                </c:pt>
                <c:pt idx="136">
                  <c:v>284.01762700203551</c:v>
                </c:pt>
                <c:pt idx="137">
                  <c:v>278.8921157770111</c:v>
                </c:pt>
                <c:pt idx="138">
                  <c:v>273.73779468611599</c:v>
                </c:pt>
                <c:pt idx="139">
                  <c:v>268.56554424126307</c:v>
                </c:pt>
                <c:pt idx="140">
                  <c:v>263.37579035432589</c:v>
                </c:pt>
                <c:pt idx="141">
                  <c:v>258.16896005242296</c:v>
                </c:pt>
                <c:pt idx="142">
                  <c:v>252.94548147276944</c:v>
                </c:pt>
                <c:pt idx="143">
                  <c:v>247.70578385759728</c:v>
                </c:pt>
                <c:pt idx="144">
                  <c:v>242.4502975492137</c:v>
                </c:pt>
                <c:pt idx="145">
                  <c:v>237.1794539852792</c:v>
                </c:pt>
                <c:pt idx="146">
                  <c:v>231.89368569438204</c:v>
                </c:pt>
                <c:pt idx="147">
                  <c:v>226.59342629199938</c:v>
                </c:pt>
                <c:pt idx="148">
                  <c:v>221.27911047693178</c:v>
                </c:pt>
                <c:pt idx="149">
                  <c:v>215.95117402831198</c:v>
                </c:pt>
                <c:pt idx="150">
                  <c:v>210.61005380329078</c:v>
                </c:pt>
                <c:pt idx="151">
                  <c:v>205.25618773550951</c:v>
                </c:pt>
                <c:pt idx="152">
                  <c:v>199.89001483448399</c:v>
                </c:pt>
                <c:pt idx="153">
                  <c:v>194.51197518602476</c:v>
                </c:pt>
                <c:pt idx="154">
                  <c:v>189.12250995384025</c:v>
                </c:pt>
                <c:pt idx="155">
                  <c:v>183.7220613824714</c:v>
                </c:pt>
                <c:pt idx="156">
                  <c:v>178.3110728017304</c:v>
                </c:pt>
                <c:pt idx="157">
                  <c:v>172.88998863282282</c:v>
                </c:pt>
                <c:pt idx="158">
                  <c:v>167.45925439635894</c:v>
                </c:pt>
                <c:pt idx="159">
                  <c:v>162.0193167224748</c:v>
                </c:pt>
                <c:pt idx="160">
                  <c:v>156.57062336330765</c:v>
                </c:pt>
                <c:pt idx="161">
                  <c:v>151.11362320810144</c:v>
                </c:pt>
                <c:pt idx="162">
                  <c:v>145.64876630124081</c:v>
                </c:pt>
                <c:pt idx="163">
                  <c:v>140.17650386355439</c:v>
                </c:pt>
                <c:pt idx="164">
                  <c:v>134.69728831726005</c:v>
                </c:pt>
                <c:pt idx="165">
                  <c:v>129.21157331497801</c:v>
                </c:pt>
                <c:pt idx="166">
                  <c:v>123.71981377328109</c:v>
                </c:pt>
                <c:pt idx="167">
                  <c:v>118.22246591131929</c:v>
                </c:pt>
                <c:pt idx="168">
                  <c:v>112.71998729512029</c:v>
                </c:pt>
                <c:pt idx="169">
                  <c:v>107.21283688824712</c:v>
                </c:pt>
                <c:pt idx="170">
                  <c:v>101.70147510959256</c:v>
                </c:pt>
                <c:pt idx="171">
                  <c:v>96.186363899190468</c:v>
                </c:pt>
                <c:pt idx="172">
                  <c:v>90.667966793059463</c:v>
                </c:pt>
                <c:pt idx="173">
                  <c:v>85.146749008233854</c:v>
                </c:pt>
                <c:pt idx="174">
                  <c:v>79.623177539321176</c:v>
                </c:pt>
                <c:pt idx="175">
                  <c:v>74.097721268121774</c:v>
                </c:pt>
                <c:pt idx="176">
                  <c:v>68.570851088099616</c:v>
                </c:pt>
                <c:pt idx="177">
                  <c:v>63.04304004577881</c:v>
                </c:pt>
                <c:pt idx="178">
                  <c:v>57.514763501487835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69-4D72-BB7D-F0ED7F92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717"/>
          <c:min val="7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
<Relationships xmlns="http://schemas.openxmlformats.org/package/2006/relationships">
    <Relationship Target="../charts/chart1.xml" Type="http://schemas.openxmlformats.org/officeDocument/2006/relationships/chart" Id="rId3"/>
    <Relationship Target="../media/image2.png" Type="http://schemas.openxmlformats.org/officeDocument/2006/relationships/image" Id="rId2"/>
    <Relationship Target="../media/image1.png" Type="http://schemas.openxmlformats.org/officeDocument/2006/relationships/image" Id="rId1"/>
    <Relationship Target="../media/image6.png" Type="http://schemas.openxmlformats.org/officeDocument/2006/relationships/image" Id="rId6"/>
    <Relationship Target="../media/image5.png" Type="http://schemas.openxmlformats.org/officeDocument/2006/relationships/image" Id="rId5"/>
    <Relationship Target="#' '!A1" Type="http://schemas.openxmlformats.org/officeDocument/2006/relationships/hyperlink" Id="rId4"/>
</Relationships>

</file>

<file path=xl/drawings/_rels/drawing2.xml.rels><?xml version="1.0" encoding="UTF-8" standalone="yes"?>
<Relationships xmlns="http://schemas.openxmlformats.org/package/2006/relationships">
    <Relationship Target="../media/image8.png" Type="http://schemas.openxmlformats.org/officeDocument/2006/relationships/image" Id="rId3"/>
    <Relationship Target="../media/image7.png" Type="http://schemas.openxmlformats.org/officeDocument/2006/relationships/image" Id="rId2"/>
    <Relationship Target="../media/image2.png" Type="http://schemas.openxmlformats.org/officeDocument/2006/relationships/image" Id="rId1"/>
    <Relationship Target="../media/image10.png" Type="http://schemas.openxmlformats.org/officeDocument/2006/relationships/image" Id="rId6"/>
    <Relationship Target="#Start!A1" Type="http://schemas.openxmlformats.org/officeDocument/2006/relationships/hyperlink" Id="rId5"/>
    <Relationship Target="../media/image9.png" Type="http://schemas.openxmlformats.org/officeDocument/2006/relationships/image" Id="rId4"/>
</Relationships>

</file>

<file path=xl/drawings/_rels/drawing3.xml.rels><?xml version="1.0" encoding="UTF-8" standalone="yes"?>
<Relationships xmlns="http://schemas.openxmlformats.org/package/2006/relationships">
    <Relationship Target="../charts/chart2.xml" Type="http://schemas.openxmlformats.org/officeDocument/2006/relationships/chart" Id="rId1"/>
</Relationships>

</file>

<file path=xl/drawings/_rels/drawing4.xml.rels><?xml version="1.0" encoding="UTF-8" standalone="yes"?>
<Relationships xmlns="http://schemas.openxmlformats.org/package/2006/relationships">
    <Relationship Target="../charts/chart5.xml" Type="http://schemas.openxmlformats.org/officeDocument/2006/relationships/chart" Id="rId3"/>
    <Relationship Target="../charts/chart4.xml" Type="http://schemas.openxmlformats.org/officeDocument/2006/relationships/chart" Id="rId2"/>
    <Relationship Target="../charts/chart3.xml" Type="http://schemas.openxmlformats.org/officeDocument/2006/relationships/chart" Id="rId1"/>
    <Relationship Target="../charts/chart6.xml" Type="http://schemas.openxmlformats.org/officeDocument/2006/relationships/chart" Id="rId4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270429</xdr:colOff>
      <xdr:row>1</xdr:row>
      <xdr:rowOff>12010</xdr:rowOff>
    </xdr:from>
    <xdr:to>
      <xdr:col>8</xdr:col>
      <xdr:colOff>505390</xdr:colOff>
      <xdr:row>1</xdr:row>
      <xdr:rowOff>228151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A446A55-7E68-8884-5E60-784D47406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0168" y="252206"/>
          <a:ext cx="228611" cy="216141"/>
        </a:xfrm>
        <a:prstGeom prst="rect">
          <a:avLst/>
        </a:prstGeom>
      </xdr:spPr>
    </xdr:pic>
    <xdr:clientData/>
  </xdr:twoCellAnchor>
  <xdr:twoCellAnchor editAs="absolute">
    <xdr:from>
      <xdr:col>7</xdr:col>
      <xdr:colOff>1244875</xdr:colOff>
      <xdr:row>0</xdr:row>
      <xdr:rowOff>200854</xdr:rowOff>
    </xdr:from>
    <xdr:to>
      <xdr:col>7</xdr:col>
      <xdr:colOff>1602355</xdr:colOff>
      <xdr:row>2</xdr:row>
      <xdr:rowOff>84604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212431CE-5371-2151-D3B2-788BB12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1723" y="200854"/>
          <a:ext cx="361621" cy="364141"/>
        </a:xfrm>
        <a:prstGeom prst="rect">
          <a:avLst/>
        </a:prstGeom>
      </xdr:spPr>
    </xdr:pic>
    <xdr:clientData/>
  </xdr:twoCellAnchor>
  <xdr:twoCellAnchor editAs="absolute">
    <xdr:from>
      <xdr:col>11</xdr:col>
      <xdr:colOff>19093</xdr:colOff>
      <xdr:row>3</xdr:row>
      <xdr:rowOff>20505</xdr:rowOff>
    </xdr:from>
    <xdr:to>
      <xdr:col>17</xdr:col>
      <xdr:colOff>312668</xdr:colOff>
      <xdr:row>26</xdr:row>
      <xdr:rowOff>31225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434EE277-0D86-4558-A6C3-8DEC311EC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285485</xdr:colOff>
      <xdr:row>17</xdr:row>
      <xdr:rowOff>12689</xdr:rowOff>
    </xdr:from>
    <xdr:to>
      <xdr:col>8</xdr:col>
      <xdr:colOff>507835</xdr:colOff>
      <xdr:row>17</xdr:row>
      <xdr:rowOff>227631</xdr:rowOff>
    </xdr:to>
    <xdr:pic>
      <xdr:nvPicPr>
        <xdr:cNvPr id="3" name="Grafik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A82B42-7104-B0D7-4552-6B6D0BBC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285" y="4060814"/>
          <a:ext cx="216000" cy="214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19932</xdr:rowOff>
    </xdr:from>
    <xdr:to>
      <xdr:col>6</xdr:col>
      <xdr:colOff>153012</xdr:colOff>
      <xdr:row>25</xdr:row>
      <xdr:rowOff>221686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82610FC-4D0D-490D-82FB-FA3456BD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0" y="738389"/>
          <a:ext cx="4387555" cy="547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408462</xdr:colOff>
      <xdr:row>0</xdr:row>
      <xdr:rowOff>197679</xdr:rowOff>
    </xdr:from>
    <xdr:to>
      <xdr:col>3</xdr:col>
      <xdr:colOff>770083</xdr:colOff>
      <xdr:row>2</xdr:row>
      <xdr:rowOff>87779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48CB06E-66BD-4971-BA63-B5CDA2D3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150" y="200854"/>
          <a:ext cx="361621" cy="36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</xdr:rowOff>
    </xdr:from>
    <xdr:to>
      <xdr:col>1</xdr:col>
      <xdr:colOff>2340000</xdr:colOff>
      <xdr:row>6</xdr:row>
      <xdr:rowOff>50380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404B0F9B-C728-4ECC-978B-877CE8D9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" r="4"/>
        <a:stretch/>
      </xdr:blipFill>
      <xdr:spPr>
        <a:xfrm>
          <a:off x="190500" y="1343026"/>
          <a:ext cx="2340000" cy="282532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5</xdr:row>
      <xdr:rowOff>0</xdr:rowOff>
    </xdr:from>
    <xdr:to>
      <xdr:col>5</xdr:col>
      <xdr:colOff>2339999</xdr:colOff>
      <xdr:row>5</xdr:row>
      <xdr:rowOff>2711594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E5E89F3-601B-4A12-834F-DD10BC13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" r="128"/>
        <a:stretch/>
      </xdr:blipFill>
      <xdr:spPr>
        <a:xfrm>
          <a:off x="5295899" y="1343025"/>
          <a:ext cx="2340000" cy="270841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2340000</xdr:colOff>
      <xdr:row>5</xdr:row>
      <xdr:rowOff>2703655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8E4944E0-4A83-493C-8452-7F774F34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" r="41"/>
        <a:stretch/>
      </xdr:blipFill>
      <xdr:spPr>
        <a:xfrm>
          <a:off x="2743200" y="1343025"/>
          <a:ext cx="2340000" cy="2703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142875</xdr:rowOff>
    </xdr:from>
    <xdr:to>
      <xdr:col>1</xdr:col>
      <xdr:colOff>372700</xdr:colOff>
      <xdr:row>2</xdr:row>
      <xdr:rowOff>29800</xdr:rowOff>
    </xdr:to>
    <xdr:pic>
      <xdr:nvPicPr>
        <xdr:cNvPr id="5" name="Grafik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145D70-AE22-1463-6511-6F02C498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025" y="142875"/>
          <a:ext cx="360000" cy="3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156118</xdr:colOff>
      <xdr:row>0</xdr:row>
      <xdr:rowOff>46237</xdr:rowOff>
    </xdr:from>
    <xdr:to>
      <xdr:col>13</xdr:col>
      <xdr:colOff>23962</xdr:colOff>
      <xdr:row>16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0CEA50B-F253-4428-A970-47AE09E08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931209</xdr:colOff>
      <xdr:row>13</xdr:row>
      <xdr:rowOff>145302</xdr:rowOff>
    </xdr:from>
    <xdr:to>
      <xdr:col>10</xdr:col>
      <xdr:colOff>1273735</xdr:colOff>
      <xdr:row>42</xdr:row>
      <xdr:rowOff>99171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8A59DFC-393E-4764-8B6F-9574BB8B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168648</xdr:colOff>
      <xdr:row>13</xdr:row>
      <xdr:rowOff>153520</xdr:rowOff>
    </xdr:from>
    <xdr:to>
      <xdr:col>17</xdr:col>
      <xdr:colOff>1141721</xdr:colOff>
      <xdr:row>37</xdr:row>
      <xdr:rowOff>153520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4DAD46B-A90E-466E-9A79-9AC206568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1304925</xdr:colOff>
      <xdr:row>13</xdr:row>
      <xdr:rowOff>145677</xdr:rowOff>
    </xdr:from>
    <xdr:to>
      <xdr:col>21</xdr:col>
      <xdr:colOff>456560</xdr:colOff>
      <xdr:row>42</xdr:row>
      <xdr:rowOff>118596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1632BD85-D2B6-413D-A7A1-FDD536094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21</xdr:col>
      <xdr:colOff>657785</xdr:colOff>
      <xdr:row>14</xdr:row>
      <xdr:rowOff>1681</xdr:rowOff>
    </xdr:from>
    <xdr:to>
      <xdr:col>25</xdr:col>
      <xdr:colOff>524356</xdr:colOff>
      <xdr:row>42</xdr:row>
      <xdr:rowOff>161925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96F1F5C-E791-48BD-A28D-3792ED679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VZUG CD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AA9767"/>
      </a:accent1>
      <a:accent2>
        <a:srgbClr val="B6B09C"/>
      </a:accent2>
      <a:accent3>
        <a:srgbClr val="8E8E89"/>
      </a:accent3>
      <a:accent4>
        <a:srgbClr val="443635"/>
      </a:accent4>
      <a:accent5>
        <a:srgbClr val="00376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
<Relationships xmlns="http://schemas.openxmlformats.org/package/2006/relationships">
    <Relationship Target="../drawings/drawing1.xml" Type="http://schemas.openxmlformats.org/officeDocument/2006/relationships/drawing" Id="rId2"/>
    <Relationship Target="../printerSettings/printerSettings1.bin" Type="http://schemas.openxmlformats.org/officeDocument/2006/relationships/printerSettings" Id="rId1"/>
</Relationships>

</file>

<file path=xl/worksheets/_rels/sheet2.xml.rels><?xml version="1.0" encoding="UTF-8" standalone="yes"?>
<Relationships xmlns="http://schemas.openxmlformats.org/package/2006/relationships">
    <Relationship Target="../drawings/drawing2.xml" Type="http://schemas.openxmlformats.org/officeDocument/2006/relationships/drawing" Id="rId2"/>
    <Relationship Target="../printerSettings/printerSettings2.bin" Type="http://schemas.openxmlformats.org/officeDocument/2006/relationships/printerSettings" Id="rId1"/>
</Relationships>

</file>

<file path=xl/worksheets/_rels/sheet3.xml.rels><?xml version="1.0" encoding="UTF-8" standalone="yes"?>
<Relationships xmlns="http://schemas.openxmlformats.org/package/2006/relationships">
    <Relationship Target="../printerSettings/printerSettings3.bin" Type="http://schemas.openxmlformats.org/officeDocument/2006/relationships/printerSettings" Id="rId1"/>
</Relationships>

</file>

<file path=xl/worksheets/_rels/sheet4.xml.rels><?xml version="1.0" encoding="UTF-8" standalone="yes"?>
<Relationships xmlns="http://schemas.openxmlformats.org/package/2006/relationships">
    <Relationship Target="../printerSettings/printerSettings4.bin" Type="http://schemas.openxmlformats.org/officeDocument/2006/relationships/printerSettings" Id="rId1"/>
</Relationships>

</file>

<file path=xl/worksheets/_rels/sheet5.xml.rels><?xml version="1.0" encoding="UTF-8" standalone="yes"?>
<Relationships xmlns="http://schemas.openxmlformats.org/package/2006/relationships">
    <Relationship Target="../printerSettings/printerSettings5.bin" Type="http://schemas.openxmlformats.org/officeDocument/2006/relationships/printerSettings" Id="rId1"/>
</Relationships>

</file>

<file path=xl/worksheets/_rels/sheet6.xml.rels><?xml version="1.0" encoding="UTF-8" standalone="yes"?>
<Relationships xmlns="http://schemas.openxmlformats.org/package/2006/relationships">
    <Relationship Target="../printerSettings/printerSettings6.bin" Type="http://schemas.openxmlformats.org/officeDocument/2006/relationships/printerSettings" Id="rId1"/>
</Relationships>

</file>

<file path=xl/worksheets/_rels/sheet7.xml.rels><?xml version="1.0" encoding="UTF-8" standalone="yes"?>
<Relationships xmlns="http://schemas.openxmlformats.org/package/2006/relationships">
    <Relationship Target="../drawings/drawing3.xml" Type="http://schemas.openxmlformats.org/officeDocument/2006/relationships/drawing" Id="rId3"/>
    <Relationship Target="../printerSettings/printerSettings7.bin" Type="http://schemas.openxmlformats.org/officeDocument/2006/relationships/printerSettings" Id="rId2"/>
    <Relationship TargetMode="External" Target="https://de.wikipedia.org/wiki/Methode_der_kleinsten_Quadrate" Type="http://schemas.openxmlformats.org/officeDocument/2006/relationships/hyperlink" Id="rId1"/>
</Relationships>

</file>

<file path=xl/worksheets/_rels/sheet8.xml.rels><?xml version="1.0" encoding="UTF-8" standalone="yes"?>
<Relationships xmlns="http://schemas.openxmlformats.org/package/2006/relationships">
    <Relationship Target="../drawings/drawing4.xml" Type="http://schemas.openxmlformats.org/officeDocument/2006/relationships/drawing" Id="rId2"/>
    <Relationship Target="../printerSettings/printerSettings8.bin" Type="http://schemas.openxmlformats.org/officeDocument/2006/relationships/printerSettings" Id="rId1"/>
</Relationships>

</file>

<file path=xl/worksheets/_rels/sheet9.xml.rels><?xml version="1.0" encoding="UTF-8" standalone="yes"?>
<Relationships xmlns="http://schemas.openxmlformats.org/package/2006/relationships">
    <Relationship Target="../printerSettings/printerSettings9.bin" Type="http://schemas.openxmlformats.org/officeDocument/2006/relationships/printerSettings" Id="rId1"/>
</Relationships>
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r="http://schemas.microsoft.com/office/spreadsheetml/2014/revision" xmlns:mc="http://schemas.openxmlformats.org/markup-compatibility/2006" xmlns:a="http://schemas.openxmlformats.org/drawingml/2006/main" xmlns:xdr14="http://schemas.microsoft.com/office/excel/2010/spreadsheetDrawing" xmlns:a14="http://schemas.microsoft.com/office/drawing/2010/main" xmlns:ns9="http://schemas.microsoft.com/office/excel/2006/main" xmlns:ns10="http://schemas.microsoft.com/office/excel/2008/2/main" xr:uid="{DBFC5A4D-3424-41C5-BEA9-818B1B7D0467}">
  <sheetPr codeName="Tabelle1"/>
  <dimension ref="B1:P34"/>
  <sheetViews>
    <sheetView tabSelected="true" workbookViewId="0">
      <selection activeCell="J2" sqref="J2"/>
    </sheetView>
  </sheetViews>
  <sheetFormatPr baseColWidth="10" defaultColWidth="10.81640625" defaultRowHeight="12.5"/>
  <cols>
    <col min="1" max="1" width="2.81640625" style="76" customWidth="true"/>
    <col min="2" max="2" width="4.26953125" style="76" customWidth="true"/>
    <col min="3" max="4" width="12.54296875" style="76" customWidth="true"/>
    <col min="5" max="5" width="7.1796875" style="76" customWidth="true"/>
    <col min="6" max="6" width="26.81640625" style="76" customWidth="true"/>
    <col min="7" max="7" width="2.54296875" style="76" customWidth="true"/>
    <col min="8" max="8" width="32.81640625" style="76" customWidth="true"/>
    <col min="9" max="9" width="8.0" style="76" customWidth="true"/>
    <col min="10" max="10" width="14.0" style="77" bestFit="true" customWidth="true"/>
    <col min="11" max="11" width="2.81640625" style="76" customWidth="true"/>
    <col min="12" max="19" width="10.81640625" style="76"/>
    <col min="20" max="20" width="12.26953125" style="76" bestFit="true" customWidth="true"/>
    <col min="21" max="16384" width="10.81640625" style="76"/>
  </cols>
  <sheetData>
    <row r="1" spans="2:10" s="73" customFormat="true" ht="18.75" customHeight="true" thickBot="true">
      <c r="J1" s="75"/>
    </row>
    <row r="2" spans="2:10" s="73" customFormat="true" ht="18.75" customHeight="true" thickBot="true">
      <c r="B2" s="79" t="str">
        <f>'Auswahlfelder und Texte'!H57</f>
        <v>Berechnung Geschirrspülertür</v>
      </c>
      <c r="F2" s="75"/>
      <c r="J2" s="70" t="s">
        <v>30</v>
      </c>
    </row>
    <row r="3" spans="2:10" s="73" customFormat="true" ht="18.75" customHeight="true" thickBot="true">
      <c r="J3" s="75"/>
    </row>
    <row r="4" spans="2:10" s="73" customFormat="true" ht="18.75" customHeight="true" thickBot="true">
      <c r="H4" s="118" t="str">
        <f>'Auswahlfelder und Texte'!H58</f>
        <v>Geschirrspüler</v>
      </c>
      <c r="I4" s="118"/>
      <c r="J4" s="118"/>
    </row>
    <row r="5" spans="2:10" s="73" customFormat="true" ht="18.75" customHeight="true" thickBot="true">
      <c r="H5" s="71" t="str">
        <f>'Auswahlfelder und Texte'!H26</f>
        <v>Breitennorm</v>
      </c>
      <c r="I5" s="71"/>
      <c r="J5" s="70"/>
    </row>
    <row r="6" spans="2:10" s="73" customFormat="true" ht="18.75" customHeight="true" thickBot="true">
      <c r="H6" s="71" t="str">
        <f>'Auswahlfelder und Texte'!H31</f>
        <v>Grösse</v>
      </c>
      <c r="I6" s="71"/>
      <c r="J6" s="70"/>
    </row>
    <row r="7" spans="2:10" s="73" customFormat="true" ht="18.75" customHeight="true" thickBot="true"/>
    <row r="8" spans="2:10" s="73" customFormat="true" ht="18.75" customHeight="true" thickBot="true">
      <c r="H8" s="118" t="str">
        <f>'Auswahlfelder und Texte'!H59</f>
        <v>Einbau</v>
      </c>
      <c r="I8" s="118"/>
      <c r="J8" s="118"/>
    </row>
    <row r="9" spans="2:10" s="73" customFormat="true" ht="18.75" customHeight="true" thickBot="true">
      <c r="H9" s="71" t="str">
        <f>'Auswahlfelder und Texte'!H62</f>
        <v>Nischenhöhe</v>
      </c>
      <c r="I9" s="80" t="s">
        <v>1</v>
      </c>
      <c r="J9" s="70"/>
    </row>
    <row r="10" spans="2:10" s="73" customFormat="true" ht="18.75" customHeight="true" thickBot="true">
      <c r="H10" s="71" t="str">
        <f>'Auswahlfelder und Texte'!H60</f>
        <v>Höhe Sockelblende</v>
      </c>
      <c r="I10" s="80" t="s">
        <v>2</v>
      </c>
      <c r="J10" s="70"/>
    </row>
    <row r="11" spans="2:10" s="73" customFormat="true" ht="18.75" customHeight="true" thickBot="true">
      <c r="H11" s="71" t="str">
        <f>'Auswahlfelder und Texte'!H61</f>
        <v>Rücksprung</v>
      </c>
      <c r="I11" s="80" t="s">
        <v>3</v>
      </c>
      <c r="J11" s="70"/>
    </row>
    <row r="12" spans="2:10" s="73" customFormat="true" ht="18.75" customHeight="true" thickBot="true"/>
    <row r="13" spans="2:10" s="73" customFormat="true" ht="18.75" customHeight="true" thickBot="true">
      <c r="H13" s="118" t="str">
        <f>'Auswahlfelder und Texte'!H63</f>
        <v>Dekor</v>
      </c>
      <c r="I13" s="118"/>
      <c r="J13" s="118"/>
    </row>
    <row r="14" spans="2:10" s="73" customFormat="true" ht="18.75" customHeight="true" thickBot="true">
      <c r="H14" s="71" t="str">
        <f>'Auswahlfelder und Texte'!H67</f>
        <v>Länge</v>
      </c>
      <c r="I14" s="80" t="s">
        <v>4</v>
      </c>
      <c r="J14" s="70"/>
    </row>
    <row r="15" spans="2:10" s="73" customFormat="true" ht="18.75" customHeight="true" thickBot="true">
      <c r="H15" s="71" t="str">
        <f>'Auswahlfelder und Texte'!H68</f>
        <v>Abstand zu Boden</v>
      </c>
      <c r="I15" s="80" t="s">
        <v>5</v>
      </c>
      <c r="J15" s="72">
        <f>J9-Parameter!B7-J14</f>
        <v>-3</v>
      </c>
    </row>
    <row r="16" spans="2:10" s="73" customFormat="true" ht="18.75" customHeight="true" thickBot="true">
      <c r="H16" s="71" t="str">
        <f>'Auswahlfelder und Texte'!H66</f>
        <v>Überstand oben</v>
      </c>
      <c r="I16" s="80" t="s">
        <v>6</v>
      </c>
      <c r="J16" s="70"/>
    </row>
    <row r="17" spans="2:16" s="73" customFormat="true" ht="18.75" customHeight="true" thickBot="true">
      <c r="H17" s="71" t="str">
        <f>'Auswahlfelder und Texte'!H69</f>
        <v>Dicke</v>
      </c>
      <c r="I17" s="80" t="s">
        <v>7</v>
      </c>
      <c r="J17" s="70"/>
    </row>
    <row r="18" spans="2:16" s="73" customFormat="true" ht="18.75" customHeight="true" thickBot="true">
      <c r="H18" s="71" t="str">
        <f>'Auswahlfelder und Texte'!H36</f>
        <v>Dekortyp</v>
      </c>
      <c r="I18" s="80"/>
      <c r="J18" s="70"/>
    </row>
    <row r="19" spans="2:16" s="73" customFormat="true" ht="18.75" customHeight="true" thickBot="true">
      <c r="H19" s="71" t="str">
        <f>'Auswahlfelder und Texte'!H70</f>
        <v>Gewicht</v>
      </c>
      <c r="I19" s="80" t="s">
        <v>8</v>
      </c>
      <c r="J19" s="70"/>
    </row>
    <row r="20" spans="2:16" s="73" customFormat="true" ht="18.75" customHeight="true" thickBot="true"/>
    <row r="21" spans="2:16" s="73" customFormat="true" ht="18.75" customHeight="true" thickBot="true">
      <c r="H21" s="119" t="str">
        <f>'Auswahlfelder und Texte'!H41</f>
        <v>Empfohlene Federn</v>
      </c>
      <c r="I21" s="119"/>
      <c r="J21" s="119"/>
    </row>
    <row r="22" spans="2:16" s="73" customFormat="true" ht="18.75" customHeight="true" thickBot="true">
      <c r="H22" s="115" t="str">
        <f>IF(AND(COUNTA(J5:J6,J14,J16:J19)=7,AND('Auswahlfelder und Texte'!B17:B19)),'Auswahlfelder und Texte'!E10,'Auswahlfelder und Texte'!H77)</f>
        <v>Eingaben unvollständig</v>
      </c>
      <c r="I22" s="116"/>
      <c r="J22" s="117"/>
      <c r="N22" s="78"/>
      <c r="P22" s="75"/>
    </row>
    <row r="23" spans="2:16" s="73" customFormat="true" ht="18.75" customHeight="true" thickBot="true">
      <c r="P23" s="74"/>
    </row>
    <row r="24" spans="2:16" s="73" customFormat="true" ht="18.75" customHeight="true" thickBot="true">
      <c r="H24" s="119" t="str">
        <f>'Auswahlfelder und Texte'!H59</f>
        <v>Einbau</v>
      </c>
      <c r="I24" s="119"/>
      <c r="J24" s="119"/>
      <c r="P24" s="74"/>
    </row>
    <row r="25" spans="2:16" s="73" customFormat="true" ht="18.75" customHeight="true" thickBot="true">
      <c r="H25" s="115" t="str">
        <f>IF(AND(COUNTA(J6,J9:J11,J14,J16:J17)=7,'Auswahlfelder und Texte'!B18),'Auswahlfelder und Texte'!E11,'Auswahlfelder und Texte'!H77)</f>
        <v>Eingaben unvollständig</v>
      </c>
      <c r="I25" s="116"/>
      <c r="J25" s="117"/>
      <c r="P25" s="74"/>
    </row>
    <row r="26" spans="2:16" s="73" customFormat="true" ht="18.75" customHeight="true" thickBot="true">
      <c r="H26" s="115" t="str">
        <f>IF(AND(COUNTA(J6,J9:J11,J14,J16:J17)=7,'Auswahlfelder und Texte'!B18),'Auswahlfelder und Texte'!E12,"")</f>
        <v/>
      </c>
      <c r="I26" s="116"/>
      <c r="J26" s="117"/>
      <c r="P26" s="74"/>
    </row>
    <row r="27" spans="2:16" s="73" customFormat="true" ht="18.75" customHeight="true">
      <c r="B27" s="114" t="s">
        <v>506</v>
      </c>
      <c r="P27" s="75"/>
    </row>
    <row r="28" spans="2:16" s="73" customFormat="true" ht="18.75" customHeight="true">
      <c r="P28" s="75"/>
    </row>
    <row r="29" spans="2:16" ht="18.75" customHeight="true"/>
    <row r="30" spans="2:16" ht="18.75" customHeight="true"/>
    <row r="31" spans="2:16" ht="18.75" customHeight="true"/>
    <row r="32" spans="2:16" ht="18.75" customHeight="true"/>
    <row r="33" ht="18.75" customHeight="true"/>
    <row r="34" ht="18.75" customHeight="true"/>
  </sheetData>
  <sheetProtection algorithmName="SHA-512" hashValue="A+O1i8pG8nnL6ZcBw0VtL4WBHapL+nXqMZUkb3m24+Fi/OyWDsWdnxho2UOKR7YEjNdGUuuUvQUEN6NI/mQp2w==" saltValue="MtQImxOfSFWCJfe3onU3DQ==" spinCount="100000" sheet="true" objects="true" scenarios="true" selectLockedCells="true"/>
  <mergeCells count="8">
    <mergeCell ref="H26:J26"/>
    <mergeCell ref="H25:J25"/>
    <mergeCell ref="H13:J13"/>
    <mergeCell ref="H8:J8"/>
    <mergeCell ref="H4:J4"/>
    <mergeCell ref="H21:J21"/>
    <mergeCell ref="H24:J24"/>
    <mergeCell ref="H22:J22"/>
  </mergeCells>
  <conditionalFormatting sqref="H22:J22">
    <cfRule type="cellIs" dxfId="5" priority="6" operator="equal">
      <formula>KeineFedern</formula>
    </cfRule>
  </conditionalFormatting>
  <conditionalFormatting sqref="H25:J26">
    <cfRule type="cellIs" dxfId="4" priority="4" operator="equal">
      <formula>KollisionSockelblende</formula>
    </cfRule>
    <cfRule type="cellIs" dxfId="3" priority="5" operator="equal">
      <formula>KollisionGerätesockel</formula>
    </cfRule>
  </conditionalFormatting>
  <conditionalFormatting sqref="J5">
    <cfRule type="expression" dxfId="2" priority="3">
      <formula>NOT(Breitennorm_Sprache_korrekt)</formula>
    </cfRule>
  </conditionalFormatting>
  <conditionalFormatting sqref="J6">
    <cfRule type="expression" dxfId="1" priority="2">
      <formula>NOT(Grösse_Sprache_korrekt)</formula>
    </cfRule>
  </conditionalFormatting>
  <conditionalFormatting sqref="J18">
    <cfRule type="expression" dxfId="0" priority="1">
      <formula>NOT(Dekortyp_Sprache_korrekt)</formula>
    </cfRule>
  </conditionalFormatting>
  <dataValidations count="5">
    <dataValidation type="list" allowBlank="true" showInputMessage="true" showErrorMessage="true" sqref="J6">
      <formula1>Grösse</formula1>
    </dataValidation>
    <dataValidation type="list" allowBlank="true" showInputMessage="true" showErrorMessage="true" sqref="J5">
      <formula1>Breitennorm</formula1>
    </dataValidation>
    <dataValidation type="list" allowBlank="true" showInputMessage="true" showErrorMessage="true" sqref="J18">
      <formula1>Dekortyp</formula1>
    </dataValidation>
    <dataValidation type="list" allowBlank="true" showInputMessage="true" showErrorMessage="true" sqref="J2">
      <formula1>Sprache</formula1>
    </dataValidation>
    <dataValidation type="decimal" operator="greaterThanOrEqual" allowBlank="true" showInputMessage="true" showErrorMessage="true" sqref="J9:J11 J14 J16:J17 J19">
      <formula1>0</formula1>
    </dataValidation>
  </dataValidations>
  <pageMargins left="0.0" right="0.0" top="0.0" bottom="0.0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51502-FD74-42A7-A27F-8C241026677D}">
  <sheetPr codeName="Tabelle8"/>
  <dimension ref="B1:M29"/>
  <sheetViews>
    <sheetView workbookViewId="0">
      <selection activeCell="I1" sqref="I1"/>
    </sheetView>
  </sheetViews>
  <sheetFormatPr baseColWidth="10" defaultColWidth="10.81640625" defaultRowHeight="12.5" x14ac:dyDescent="0.25"/>
  <cols>
    <col min="1" max="1" width="2.81640625" style="76" customWidth="1"/>
    <col min="2" max="2" width="35.7265625" style="76" customWidth="1"/>
    <col min="3" max="3" width="2.54296875" style="76" customWidth="1"/>
    <col min="4" max="4" width="35.7265625" style="76" customWidth="1"/>
    <col min="5" max="5" width="2.54296875" style="76" customWidth="1"/>
    <col min="6" max="6" width="35.7265625" style="76" customWidth="1"/>
    <col min="7" max="7" width="2.54296875" style="76" customWidth="1"/>
    <col min="8" max="8" width="2.81640625" style="76" customWidth="1"/>
    <col min="9" max="16384" width="10.81640625" style="76"/>
  </cols>
  <sheetData>
    <row r="1" spans="2:13" s="73" customFormat="1" ht="18.75" customHeight="1" x14ac:dyDescent="0.35"/>
    <row r="2" spans="2:13" s="73" customFormat="1" ht="18.75" customHeight="1" x14ac:dyDescent="0.35">
      <c r="B2" s="86" t="str">
        <f>'Auswahlfelder und Texte'!H36</f>
        <v>Dekortyp</v>
      </c>
      <c r="D2" s="75"/>
      <c r="E2" s="75"/>
      <c r="F2" s="75"/>
    </row>
    <row r="3" spans="2:13" s="73" customFormat="1" ht="18.75" customHeight="1" thickBot="1" x14ac:dyDescent="0.4">
      <c r="B3" s="85"/>
    </row>
    <row r="4" spans="2:13" s="73" customFormat="1" ht="18.75" customHeight="1" thickBot="1" x14ac:dyDescent="0.4">
      <c r="B4" s="84" t="str">
        <f>'Auswahlfelder und Texte'!H37</f>
        <v>Homogen</v>
      </c>
      <c r="D4" s="120" t="str">
        <f>'Auswahlfelder und Texte'!H38</f>
        <v>Nicht homogen</v>
      </c>
      <c r="E4" s="121"/>
      <c r="F4" s="122"/>
    </row>
    <row r="5" spans="2:13" s="73" customFormat="1" ht="41" customHeight="1" thickBot="1" x14ac:dyDescent="0.4">
      <c r="B5" s="82" t="str">
        <f>'Auswahlfelder und Texte'!H74</f>
        <v>Gleichmässiges Dekor, z.B. beschichtete Spanplatte</v>
      </c>
      <c r="C5" s="83"/>
      <c r="D5" s="82" t="str">
        <f>'Auswahlfelder und Texte'!H75</f>
        <v>Dekor aus mehreren Elementen, z.B. Glas auf Spanplatte</v>
      </c>
      <c r="E5" s="82"/>
      <c r="F5" s="82" t="str">
        <f>'Auswahlfelder und Texte'!H76</f>
        <v>Aufgedoppeltes Dekor mit eingelassener Griffleiste, innen ausgespart</v>
      </c>
      <c r="G5" s="83"/>
    </row>
    <row r="6" spans="2:13" s="73" customFormat="1" ht="218.25" customHeight="1" thickBot="1" x14ac:dyDescent="0.4">
      <c r="B6" s="81"/>
      <c r="D6" s="81"/>
      <c r="E6" s="81"/>
      <c r="F6" s="81"/>
    </row>
    <row r="7" spans="2:13" s="73" customFormat="1" ht="18.75" customHeight="1" x14ac:dyDescent="0.25">
      <c r="B7" s="76"/>
      <c r="C7" s="76"/>
      <c r="D7" s="76"/>
      <c r="E7" s="76"/>
      <c r="F7" s="76"/>
    </row>
    <row r="8" spans="2:13" s="73" customFormat="1" ht="18.75" customHeight="1" x14ac:dyDescent="0.25">
      <c r="B8" s="76"/>
      <c r="C8" s="76"/>
      <c r="D8" s="76"/>
      <c r="E8" s="76"/>
      <c r="F8" s="76"/>
    </row>
    <row r="9" spans="2:13" s="73" customFormat="1" ht="18.75" customHeight="1" x14ac:dyDescent="0.25">
      <c r="B9" s="76"/>
      <c r="C9" s="76"/>
      <c r="D9" s="76"/>
      <c r="E9" s="76"/>
      <c r="F9" s="76"/>
    </row>
    <row r="10" spans="2:13" s="73" customFormat="1" ht="18.75" customHeight="1" x14ac:dyDescent="0.25">
      <c r="B10" s="76"/>
      <c r="C10" s="76"/>
      <c r="D10" s="76"/>
      <c r="E10" s="76"/>
      <c r="F10" s="76"/>
    </row>
    <row r="11" spans="2:13" s="73" customFormat="1" ht="18.75" customHeight="1" x14ac:dyDescent="0.25">
      <c r="B11" s="76"/>
      <c r="C11" s="76"/>
      <c r="D11" s="76"/>
      <c r="E11" s="76"/>
      <c r="F11" s="76"/>
    </row>
    <row r="12" spans="2:13" s="73" customFormat="1" ht="18.75" customHeight="1" x14ac:dyDescent="0.25">
      <c r="B12" s="76"/>
      <c r="C12" s="76"/>
      <c r="D12" s="76"/>
      <c r="E12" s="76"/>
      <c r="F12" s="76"/>
    </row>
    <row r="13" spans="2:13" s="73" customFormat="1" ht="18.75" customHeight="1" x14ac:dyDescent="0.25">
      <c r="B13" s="76"/>
      <c r="C13" s="76"/>
      <c r="D13" s="76"/>
      <c r="E13" s="76"/>
      <c r="F13" s="76"/>
    </row>
    <row r="14" spans="2:13" s="73" customFormat="1" ht="18.75" customHeight="1" x14ac:dyDescent="0.25">
      <c r="B14" s="76"/>
      <c r="C14" s="76"/>
      <c r="D14" s="76"/>
      <c r="E14" s="76"/>
      <c r="F14" s="76"/>
      <c r="K14" s="78"/>
      <c r="M14" s="75"/>
    </row>
    <row r="15" spans="2:13" s="73" customFormat="1" ht="18.75" customHeight="1" x14ac:dyDescent="0.25">
      <c r="B15" s="76"/>
      <c r="C15" s="76"/>
      <c r="D15" s="76"/>
      <c r="E15" s="76"/>
      <c r="F15" s="76"/>
      <c r="M15" s="74"/>
    </row>
    <row r="16" spans="2:13" s="73" customFormat="1" ht="18.75" customHeight="1" x14ac:dyDescent="0.25">
      <c r="B16" s="76"/>
      <c r="C16" s="76"/>
      <c r="D16" s="76"/>
      <c r="E16" s="76"/>
      <c r="F16" s="76"/>
      <c r="M16" s="74"/>
    </row>
    <row r="17" spans="2:13" s="73" customFormat="1" ht="18.75" customHeight="1" x14ac:dyDescent="0.25">
      <c r="B17" s="76"/>
      <c r="C17" s="76"/>
      <c r="D17" s="76"/>
      <c r="E17" s="76"/>
      <c r="F17" s="76"/>
      <c r="M17" s="74"/>
    </row>
    <row r="18" spans="2:13" s="73" customFormat="1" ht="18.75" customHeight="1" x14ac:dyDescent="0.25">
      <c r="B18" s="76"/>
      <c r="C18" s="76"/>
      <c r="D18" s="76"/>
      <c r="E18" s="76"/>
      <c r="F18" s="76"/>
      <c r="M18" s="74"/>
    </row>
    <row r="19" spans="2:13" s="73" customFormat="1" ht="18.75" customHeight="1" x14ac:dyDescent="0.25">
      <c r="B19" s="76"/>
      <c r="C19" s="76"/>
      <c r="D19" s="76"/>
      <c r="E19" s="76"/>
      <c r="F19" s="76"/>
      <c r="G19" s="76"/>
      <c r="M19" s="75"/>
    </row>
    <row r="20" spans="2:13" s="73" customFormat="1" ht="18.75" customHeight="1" x14ac:dyDescent="0.25">
      <c r="B20" s="76"/>
      <c r="C20" s="76"/>
      <c r="D20" s="76"/>
      <c r="E20" s="76"/>
      <c r="F20" s="76"/>
      <c r="G20" s="76"/>
      <c r="M20" s="75"/>
    </row>
    <row r="21" spans="2:13" s="73" customFormat="1" ht="18.75" customHeight="1" x14ac:dyDescent="0.25">
      <c r="B21" s="76"/>
      <c r="C21" s="76"/>
      <c r="D21" s="76"/>
      <c r="E21" s="76"/>
      <c r="F21" s="76"/>
      <c r="G21" s="76"/>
      <c r="M21" s="75"/>
    </row>
    <row r="22" spans="2:13" s="73" customFormat="1" ht="18.75" customHeight="1" x14ac:dyDescent="0.25">
      <c r="B22" s="76"/>
      <c r="C22" s="76"/>
      <c r="D22" s="76"/>
      <c r="E22" s="76"/>
      <c r="F22" s="76"/>
      <c r="G22" s="76"/>
      <c r="M22" s="75"/>
    </row>
    <row r="23" spans="2:13" s="73" customFormat="1" ht="18.75" customHeight="1" x14ac:dyDescent="0.35">
      <c r="M23" s="75"/>
    </row>
    <row r="24" spans="2:13" ht="18.75" customHeight="1" x14ac:dyDescent="0.25"/>
    <row r="25" spans="2:13" ht="18.75" customHeight="1" x14ac:dyDescent="0.25"/>
    <row r="26" spans="2:13" ht="18.75" customHeight="1" x14ac:dyDescent="0.25"/>
    <row r="27" spans="2:13" ht="18.75" customHeight="1" x14ac:dyDescent="0.25"/>
    <row r="28" spans="2:13" ht="18.75" customHeight="1" x14ac:dyDescent="0.25"/>
    <row r="29" spans="2:13" ht="18.75" customHeight="1" x14ac:dyDescent="0.25"/>
  </sheetData>
  <sheetProtection algorithmName="SHA-512" hashValue="497n8o3lyrEX73oV2flqUfDVgPx05YLglk+MFRGoWsY02JadmxUF0ISnLqSq6KCCSXsk9bmzjTiIZaRxNrRYbQ==" saltValue="JopjT9afT0UiVf6oh7EmYQ==" spinCount="100000" sheet="1" objects="1" scenarios="1" selectLockedCells="1"/>
  <mergeCells count="1">
    <mergeCell ref="D4:F4"/>
  </mergeCells>
  <pageMargins left="0" right="0" top="0" bottom="0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EDB2-EDA1-483A-ABDC-F40124B1641E}">
  <sheetPr codeName="Tabelle4"/>
  <dimension ref="A1:H77"/>
  <sheetViews>
    <sheetView workbookViewId="0">
      <selection activeCell="D58" sqref="D58:Y58"/>
    </sheetView>
  </sheetViews>
  <sheetFormatPr baseColWidth="10" defaultColWidth="11.453125" defaultRowHeight="14.5" x14ac:dyDescent="0.35"/>
  <cols>
    <col min="1" max="8" width="35.7265625" customWidth="1"/>
  </cols>
  <sheetData>
    <row r="1" spans="1:5" ht="21" x14ac:dyDescent="0.5">
      <c r="A1" s="1" t="s">
        <v>9</v>
      </c>
    </row>
    <row r="2" spans="1:5" x14ac:dyDescent="0.35">
      <c r="A2" t="s">
        <v>17</v>
      </c>
    </row>
    <row r="4" spans="1:5" x14ac:dyDescent="0.35">
      <c r="A4" s="125" t="s">
        <v>18</v>
      </c>
      <c r="B4" s="125"/>
      <c r="D4" s="124" t="s">
        <v>19</v>
      </c>
      <c r="E4" s="124"/>
    </row>
    <row r="5" spans="1:5" x14ac:dyDescent="0.35">
      <c r="A5" s="17" t="s">
        <v>11</v>
      </c>
      <c r="B5" s="17" t="s">
        <v>12</v>
      </c>
      <c r="D5" s="18" t="s">
        <v>11</v>
      </c>
      <c r="E5" s="18" t="s">
        <v>12</v>
      </c>
    </row>
    <row r="6" spans="1:5" x14ac:dyDescent="0.35">
      <c r="A6" s="2" t="s">
        <v>20</v>
      </c>
      <c r="B6" s="2" t="str">
        <f>Start!J2</f>
        <v>Deutsch</v>
      </c>
      <c r="D6" s="10" t="s">
        <v>21</v>
      </c>
      <c r="E6" s="10" t="str">
        <f>IF(NOT(B17),A27,INDEX(A27:A28,MATCH(B7,Breitennorm,0)))</f>
        <v>55 cm</v>
      </c>
    </row>
    <row r="7" spans="1:5" x14ac:dyDescent="0.35">
      <c r="A7" s="2" t="s">
        <v>21</v>
      </c>
      <c r="B7" s="2">
        <f>Start!J5</f>
        <v>0</v>
      </c>
      <c r="D7" s="10" t="s">
        <v>22</v>
      </c>
      <c r="E7" s="10" t="str">
        <f>IF(NOT(B18),A32,INDEX(A32:A33,MATCH(B8,Grösse,0)))</f>
        <v>Standard</v>
      </c>
    </row>
    <row r="8" spans="1:5" x14ac:dyDescent="0.35">
      <c r="A8" s="2" t="s">
        <v>22</v>
      </c>
      <c r="B8" s="2">
        <f>Start!J6</f>
        <v>0</v>
      </c>
      <c r="D8" s="10" t="s">
        <v>23</v>
      </c>
      <c r="E8" s="10" t="str">
        <f>IF(NOT(B19),A37,INDEX(A37:A38,MATCH(B9,Dekortyp,0)))</f>
        <v>Homogen</v>
      </c>
    </row>
    <row r="9" spans="1:5" x14ac:dyDescent="0.35">
      <c r="A9" s="2" t="s">
        <v>23</v>
      </c>
      <c r="B9" s="2">
        <f>Start!J18</f>
        <v>0</v>
      </c>
      <c r="D9" s="108" t="s">
        <v>347</v>
      </c>
      <c r="E9" s="108"/>
    </row>
    <row r="10" spans="1:5" x14ac:dyDescent="0.35">
      <c r="A10" s="2" t="s">
        <v>24</v>
      </c>
      <c r="B10" s="2" t="str">
        <f>Federberechnung!F6</f>
        <v>Keine passenden Federn verfügbar</v>
      </c>
      <c r="D10" s="10" t="s">
        <v>24</v>
      </c>
      <c r="E10" s="10" t="str">
        <f>(INDEX(H42:H47,MATCH(B$10,A$42:A$47,0),1))</f>
        <v>Keine passenden Federn verfügbar</v>
      </c>
    </row>
    <row r="11" spans="1:5" x14ac:dyDescent="0.35">
      <c r="A11" s="2" t="s">
        <v>25</v>
      </c>
      <c r="B11" s="7" t="str">
        <f ca="1">Kollisionen!F6</f>
        <v>Ja</v>
      </c>
      <c r="D11" s="10" t="s">
        <v>345</v>
      </c>
      <c r="E11" s="10" t="str">
        <f ca="1">IF(B13=0,H50,IF(B11="Ja",H51,H52))</f>
        <v>Kollision mit der Sockelblende</v>
      </c>
    </row>
    <row r="12" spans="1:5" x14ac:dyDescent="0.35">
      <c r="A12" s="2" t="s">
        <v>26</v>
      </c>
      <c r="B12" s="7" t="str">
        <f>Kollisionen!F7</f>
        <v>Nein</v>
      </c>
      <c r="D12" s="10" t="s">
        <v>346</v>
      </c>
      <c r="E12" s="10" t="str">
        <f ca="1">IF(B13=2,H52,"")</f>
        <v/>
      </c>
    </row>
    <row r="13" spans="1:5" x14ac:dyDescent="0.35">
      <c r="A13" s="2" t="s">
        <v>27</v>
      </c>
      <c r="B13" s="88">
        <f ca="1">Kollisionen!F8</f>
        <v>1</v>
      </c>
    </row>
    <row r="15" spans="1:5" x14ac:dyDescent="0.35">
      <c r="A15" s="126" t="s">
        <v>378</v>
      </c>
      <c r="B15" s="126"/>
    </row>
    <row r="16" spans="1:5" x14ac:dyDescent="0.35">
      <c r="A16" s="111" t="s">
        <v>379</v>
      </c>
      <c r="B16" s="18" t="s">
        <v>495</v>
      </c>
    </row>
    <row r="17" spans="1:8" x14ac:dyDescent="0.35">
      <c r="A17" s="27" t="s">
        <v>21</v>
      </c>
      <c r="B17" s="112" t="b">
        <f>NOT(COUNTIF(Breitennorm,B7)=0)</f>
        <v>0</v>
      </c>
    </row>
    <row r="18" spans="1:8" x14ac:dyDescent="0.35">
      <c r="A18" s="27" t="s">
        <v>22</v>
      </c>
      <c r="B18" s="112" t="b">
        <f>NOT(COUNTIF(Grösse,B8)=0)</f>
        <v>0</v>
      </c>
    </row>
    <row r="19" spans="1:8" x14ac:dyDescent="0.35">
      <c r="A19" s="27" t="s">
        <v>23</v>
      </c>
      <c r="B19" s="112" t="b">
        <f>NOT(COUNTIF(Dekortyp,B9)=0)</f>
        <v>0</v>
      </c>
    </row>
    <row r="21" spans="1:8" x14ac:dyDescent="0.35">
      <c r="A21" s="123" t="s">
        <v>28</v>
      </c>
      <c r="B21" s="123"/>
      <c r="C21" s="123"/>
      <c r="D21" s="123"/>
      <c r="E21" s="113"/>
      <c r="F21" s="113"/>
      <c r="G21" s="113"/>
      <c r="H21" s="30" t="s">
        <v>29</v>
      </c>
    </row>
    <row r="22" spans="1:8" x14ac:dyDescent="0.35">
      <c r="A22" s="10" t="s">
        <v>30</v>
      </c>
      <c r="B22" s="10" t="s">
        <v>0</v>
      </c>
      <c r="C22" s="10" t="s">
        <v>31</v>
      </c>
      <c r="D22" s="10" t="s">
        <v>32</v>
      </c>
      <c r="E22" s="10" t="s">
        <v>386</v>
      </c>
      <c r="F22" s="10" t="s">
        <v>417</v>
      </c>
      <c r="G22" s="10" t="s">
        <v>418</v>
      </c>
      <c r="H22" t="str">
        <f>B6</f>
        <v>Deutsch</v>
      </c>
    </row>
    <row r="23" spans="1:8" x14ac:dyDescent="0.35">
      <c r="A23" s="106" t="s">
        <v>30</v>
      </c>
      <c r="B23" s="106" t="s">
        <v>340</v>
      </c>
      <c r="C23" s="106" t="s">
        <v>341</v>
      </c>
      <c r="D23" s="106" t="s">
        <v>342</v>
      </c>
      <c r="E23" s="106" t="s">
        <v>387</v>
      </c>
      <c r="F23" s="106" t="s">
        <v>419</v>
      </c>
      <c r="G23" s="106" t="s">
        <v>420</v>
      </c>
    </row>
    <row r="25" spans="1:8" x14ac:dyDescent="0.35">
      <c r="A25" s="19" t="s">
        <v>33</v>
      </c>
      <c r="B25" s="19"/>
      <c r="C25" s="19"/>
      <c r="D25" s="19"/>
      <c r="E25" s="19"/>
      <c r="F25" s="19"/>
      <c r="G25" s="19"/>
      <c r="H25" s="21"/>
    </row>
    <row r="26" spans="1:8" x14ac:dyDescent="0.35">
      <c r="A26" t="s">
        <v>21</v>
      </c>
      <c r="B26" t="s">
        <v>34</v>
      </c>
      <c r="C26" t="s">
        <v>35</v>
      </c>
      <c r="D26" t="s">
        <v>36</v>
      </c>
      <c r="E26" t="s">
        <v>388</v>
      </c>
      <c r="F26" t="s">
        <v>421</v>
      </c>
      <c r="G26" t="s">
        <v>422</v>
      </c>
      <c r="H26" s="10" t="str">
        <f>INDEX(A26:G26,1,MATCH(H$22,A$22:G$22,0))</f>
        <v>Breitennorm</v>
      </c>
    </row>
    <row r="27" spans="1:8" x14ac:dyDescent="0.35">
      <c r="A27" t="s">
        <v>37</v>
      </c>
      <c r="B27" t="s">
        <v>37</v>
      </c>
      <c r="C27" t="s">
        <v>37</v>
      </c>
      <c r="D27" t="s">
        <v>37</v>
      </c>
      <c r="E27" t="s">
        <v>37</v>
      </c>
      <c r="F27" t="s">
        <v>37</v>
      </c>
      <c r="G27" t="s">
        <v>37</v>
      </c>
      <c r="H27" s="10" t="str">
        <f>INDEX(A27:G27,1,MATCH(H$22,A$22:G$22,0))</f>
        <v>55 cm</v>
      </c>
    </row>
    <row r="28" spans="1:8" x14ac:dyDescent="0.35">
      <c r="A28" t="s">
        <v>38</v>
      </c>
      <c r="B28" t="s">
        <v>38</v>
      </c>
      <c r="C28" t="s">
        <v>38</v>
      </c>
      <c r="D28" t="s">
        <v>38</v>
      </c>
      <c r="E28" t="s">
        <v>38</v>
      </c>
      <c r="F28" t="s">
        <v>38</v>
      </c>
      <c r="G28" t="s">
        <v>38</v>
      </c>
      <c r="H28" s="10" t="str">
        <f>INDEX(A28:G28,1,MATCH(H$22,A$22:G$22,0))</f>
        <v>60 cm</v>
      </c>
    </row>
    <row r="30" spans="1:8" x14ac:dyDescent="0.35">
      <c r="A30" s="19" t="s">
        <v>39</v>
      </c>
      <c r="B30" s="21"/>
      <c r="C30" s="21"/>
      <c r="D30" s="21"/>
      <c r="E30" s="21"/>
      <c r="F30" s="21"/>
      <c r="G30" s="21"/>
      <c r="H30" s="21"/>
    </row>
    <row r="31" spans="1:8" x14ac:dyDescent="0.35">
      <c r="A31" t="s">
        <v>22</v>
      </c>
      <c r="B31" t="s">
        <v>40</v>
      </c>
      <c r="C31" t="s">
        <v>41</v>
      </c>
      <c r="D31" t="s">
        <v>42</v>
      </c>
      <c r="E31" t="s">
        <v>500</v>
      </c>
      <c r="F31" t="s">
        <v>423</v>
      </c>
      <c r="G31" t="s">
        <v>424</v>
      </c>
      <c r="H31" s="10" t="str">
        <f>INDEX(A31:G31,1,MATCH(H$22,A$22:G$22,0))</f>
        <v>Grösse</v>
      </c>
    </row>
    <row r="32" spans="1:8" x14ac:dyDescent="0.35">
      <c r="A32" t="s">
        <v>43</v>
      </c>
      <c r="B32" t="s">
        <v>43</v>
      </c>
      <c r="C32" t="s">
        <v>43</v>
      </c>
      <c r="D32" t="s">
        <v>43</v>
      </c>
      <c r="E32" t="s">
        <v>389</v>
      </c>
      <c r="F32" t="s">
        <v>425</v>
      </c>
      <c r="G32" t="s">
        <v>43</v>
      </c>
      <c r="H32" s="10" t="str">
        <f>INDEX(A32:G32,1,MATCH(H$22,A$22:G$22,0))</f>
        <v>Standard</v>
      </c>
    </row>
    <row r="33" spans="1:8" x14ac:dyDescent="0.35">
      <c r="A33" t="s">
        <v>44</v>
      </c>
      <c r="B33" t="s">
        <v>45</v>
      </c>
      <c r="C33" t="s">
        <v>46</v>
      </c>
      <c r="D33" t="s">
        <v>47</v>
      </c>
      <c r="E33" t="s">
        <v>501</v>
      </c>
      <c r="F33" t="s">
        <v>426</v>
      </c>
      <c r="G33" t="s">
        <v>427</v>
      </c>
      <c r="H33" s="10" t="str">
        <f>INDEX(A33:G33,1,MATCH(H$22,A$22:G$22,0))</f>
        <v>Grossraum</v>
      </c>
    </row>
    <row r="35" spans="1:8" x14ac:dyDescent="0.35">
      <c r="A35" s="19" t="s">
        <v>23</v>
      </c>
      <c r="B35" s="21"/>
      <c r="C35" s="21"/>
      <c r="D35" s="21"/>
      <c r="E35" s="21"/>
      <c r="F35" s="21"/>
      <c r="G35" s="21"/>
      <c r="H35" s="21"/>
    </row>
    <row r="36" spans="1:8" x14ac:dyDescent="0.35">
      <c r="A36" t="s">
        <v>23</v>
      </c>
      <c r="B36" t="s">
        <v>48</v>
      </c>
      <c r="C36" t="s">
        <v>49</v>
      </c>
      <c r="D36" t="s">
        <v>50</v>
      </c>
      <c r="E36" t="s">
        <v>390</v>
      </c>
      <c r="F36" t="s">
        <v>428</v>
      </c>
      <c r="G36" t="s">
        <v>429</v>
      </c>
      <c r="H36" s="10" t="str">
        <f>INDEX(A36:G36,1,MATCH(H$22,A$22:G$22,0))</f>
        <v>Dekortyp</v>
      </c>
    </row>
    <row r="37" spans="1:8" x14ac:dyDescent="0.35">
      <c r="A37" t="s">
        <v>51</v>
      </c>
      <c r="B37" t="s">
        <v>52</v>
      </c>
      <c r="C37" t="s">
        <v>53</v>
      </c>
      <c r="D37" t="s">
        <v>54</v>
      </c>
      <c r="E37" t="s">
        <v>391</v>
      </c>
      <c r="F37" t="s">
        <v>430</v>
      </c>
      <c r="G37" t="s">
        <v>51</v>
      </c>
      <c r="H37" s="10" t="str">
        <f>INDEX(A37:G37,1,MATCH(H$22,A$22:G$22,0))</f>
        <v>Homogen</v>
      </c>
    </row>
    <row r="38" spans="1:8" x14ac:dyDescent="0.35">
      <c r="A38" t="s">
        <v>55</v>
      </c>
      <c r="B38" t="s">
        <v>56</v>
      </c>
      <c r="C38" t="s">
        <v>57</v>
      </c>
      <c r="D38" t="s">
        <v>58</v>
      </c>
      <c r="E38" t="s">
        <v>392</v>
      </c>
      <c r="F38" t="s">
        <v>431</v>
      </c>
      <c r="G38" t="s">
        <v>432</v>
      </c>
      <c r="H38" s="10" t="str">
        <f>INDEX(A38:G38,1,MATCH(H$22,A$22:G$22,0))</f>
        <v>Nicht homogen</v>
      </c>
    </row>
    <row r="40" spans="1:8" x14ac:dyDescent="0.35">
      <c r="A40" s="19" t="s">
        <v>24</v>
      </c>
      <c r="B40" s="19"/>
      <c r="C40" s="19"/>
      <c r="D40" s="19"/>
      <c r="E40" s="19"/>
      <c r="F40" s="19"/>
      <c r="G40" s="19"/>
      <c r="H40" s="21"/>
    </row>
    <row r="41" spans="1:8" x14ac:dyDescent="0.35">
      <c r="A41" t="s">
        <v>24</v>
      </c>
      <c r="B41" t="s">
        <v>59</v>
      </c>
      <c r="C41" t="s">
        <v>60</v>
      </c>
      <c r="D41" t="s">
        <v>61</v>
      </c>
      <c r="E41" t="s">
        <v>393</v>
      </c>
      <c r="F41" t="s">
        <v>433</v>
      </c>
      <c r="G41" t="s">
        <v>434</v>
      </c>
      <c r="H41" s="10" t="str">
        <f>INDEX(A41:G41,1,MATCH(H$22,A$22:G$22,0))</f>
        <v>Empfohlene Federn</v>
      </c>
    </row>
    <row r="42" spans="1:8" x14ac:dyDescent="0.35">
      <c r="A42" t="s">
        <v>62</v>
      </c>
      <c r="B42" t="s">
        <v>63</v>
      </c>
      <c r="C42" t="s">
        <v>64</v>
      </c>
      <c r="D42" t="s">
        <v>65</v>
      </c>
      <c r="E42" t="s">
        <v>394</v>
      </c>
      <c r="F42" t="s">
        <v>435</v>
      </c>
      <c r="G42" t="s">
        <v>436</v>
      </c>
      <c r="H42" s="10" t="str">
        <f>INDEX(A42:G42,1,MATCH(H$22,A$22:G$22,0))</f>
        <v>Standardfedern</v>
      </c>
    </row>
    <row r="43" spans="1:8" x14ac:dyDescent="0.35">
      <c r="A43" t="s">
        <v>66</v>
      </c>
      <c r="B43" t="s">
        <v>67</v>
      </c>
      <c r="C43" t="s">
        <v>68</v>
      </c>
      <c r="D43" t="s">
        <v>69</v>
      </c>
      <c r="E43" t="s">
        <v>395</v>
      </c>
      <c r="F43" t="s">
        <v>437</v>
      </c>
      <c r="G43" t="s">
        <v>438</v>
      </c>
      <c r="H43" s="10" t="str">
        <f>INDEX(A43:G43,1,MATCH(H$22,A$22:G$22,0))</f>
        <v>Stufe 1 blau (Set 1206326)</v>
      </c>
    </row>
    <row r="44" spans="1:8" x14ac:dyDescent="0.35">
      <c r="A44" t="s">
        <v>70</v>
      </c>
      <c r="B44" t="s">
        <v>71</v>
      </c>
      <c r="C44" t="s">
        <v>72</v>
      </c>
      <c r="D44" t="s">
        <v>73</v>
      </c>
      <c r="E44" t="s">
        <v>396</v>
      </c>
      <c r="F44" t="s">
        <v>439</v>
      </c>
      <c r="G44" t="s">
        <v>440</v>
      </c>
      <c r="H44" s="10" t="str">
        <f t="shared" ref="H44:H47" si="0">INDEX(A44:G44,1,MATCH(H$22,A$22:G$22,0))</f>
        <v>Stufe 2 gelb (Set 1206327)</v>
      </c>
    </row>
    <row r="45" spans="1:8" x14ac:dyDescent="0.35">
      <c r="A45" t="s">
        <v>74</v>
      </c>
      <c r="B45" t="s">
        <v>75</v>
      </c>
      <c r="C45" t="s">
        <v>76</v>
      </c>
      <c r="D45" t="s">
        <v>77</v>
      </c>
      <c r="E45" t="s">
        <v>397</v>
      </c>
      <c r="F45" t="s">
        <v>441</v>
      </c>
      <c r="G45" t="s">
        <v>442</v>
      </c>
      <c r="H45" s="10" t="str">
        <f t="shared" si="0"/>
        <v>Stufe 3 grün (Set 1206328)</v>
      </c>
    </row>
    <row r="46" spans="1:8" x14ac:dyDescent="0.35">
      <c r="A46" t="s">
        <v>78</v>
      </c>
      <c r="B46" t="s">
        <v>79</v>
      </c>
      <c r="C46" t="s">
        <v>80</v>
      </c>
      <c r="D46" t="s">
        <v>81</v>
      </c>
      <c r="E46" t="s">
        <v>398</v>
      </c>
      <c r="F46" t="s">
        <v>443</v>
      </c>
      <c r="G46" t="s">
        <v>444</v>
      </c>
      <c r="H46" s="10" t="str">
        <f t="shared" si="0"/>
        <v>Stufe 4 rot (Set 1206329)</v>
      </c>
    </row>
    <row r="47" spans="1:8" x14ac:dyDescent="0.35">
      <c r="A47" t="s">
        <v>82</v>
      </c>
      <c r="B47" t="s">
        <v>83</v>
      </c>
      <c r="C47" t="s">
        <v>84</v>
      </c>
      <c r="D47" t="s">
        <v>85</v>
      </c>
      <c r="E47" t="s">
        <v>399</v>
      </c>
      <c r="F47" t="s">
        <v>445</v>
      </c>
      <c r="G47" t="s">
        <v>446</v>
      </c>
      <c r="H47" s="10" t="str">
        <f t="shared" si="0"/>
        <v>Keine passenden Federn verfügbar</v>
      </c>
    </row>
    <row r="49" spans="1:8" x14ac:dyDescent="0.35">
      <c r="A49" s="19" t="s">
        <v>86</v>
      </c>
      <c r="B49" s="19"/>
      <c r="C49" s="19"/>
      <c r="D49" s="19"/>
      <c r="E49" s="19"/>
      <c r="F49" s="19"/>
      <c r="G49" s="19"/>
      <c r="H49" s="21"/>
    </row>
    <row r="50" spans="1:8" x14ac:dyDescent="0.35">
      <c r="A50" t="s">
        <v>87</v>
      </c>
      <c r="B50" t="s">
        <v>88</v>
      </c>
      <c r="C50" t="s">
        <v>89</v>
      </c>
      <c r="D50" t="s">
        <v>90</v>
      </c>
      <c r="E50" t="s">
        <v>400</v>
      </c>
      <c r="F50" t="s">
        <v>447</v>
      </c>
      <c r="G50" t="s">
        <v>448</v>
      </c>
      <c r="H50" s="10" t="str">
        <f>INDEX(A50:G50,1,MATCH(H$22,A$22:G$22,0))</f>
        <v>Einbau i.O., keine Kollisionen</v>
      </c>
    </row>
    <row r="51" spans="1:8" x14ac:dyDescent="0.35">
      <c r="A51" t="s">
        <v>91</v>
      </c>
      <c r="B51" t="s">
        <v>92</v>
      </c>
      <c r="C51" t="s">
        <v>93</v>
      </c>
      <c r="D51" t="s">
        <v>94</v>
      </c>
      <c r="E51" t="s">
        <v>502</v>
      </c>
      <c r="F51" t="s">
        <v>449</v>
      </c>
      <c r="G51" t="s">
        <v>450</v>
      </c>
      <c r="H51" s="10" t="str">
        <f>INDEX(A51:G51,1,MATCH(H$22,A$22:G$22,0))</f>
        <v>Kollision mit der Sockelblende</v>
      </c>
    </row>
    <row r="52" spans="1:8" x14ac:dyDescent="0.35">
      <c r="A52" t="s">
        <v>95</v>
      </c>
      <c r="B52" t="s">
        <v>96</v>
      </c>
      <c r="C52" t="s">
        <v>97</v>
      </c>
      <c r="D52" t="s">
        <v>98</v>
      </c>
      <c r="E52" t="s">
        <v>401</v>
      </c>
      <c r="F52" t="s">
        <v>451</v>
      </c>
      <c r="G52" t="s">
        <v>452</v>
      </c>
      <c r="H52" s="10" t="str">
        <f>INDEX(A52:G52,1,MATCH(H$22,A$22:G$22,0))</f>
        <v>Kollision mit dem Gerätesockel</v>
      </c>
    </row>
    <row r="53" spans="1:8" x14ac:dyDescent="0.35">
      <c r="A53" s="89" t="s">
        <v>99</v>
      </c>
      <c r="B53" s="89"/>
      <c r="C53" s="89"/>
      <c r="D53" s="89"/>
      <c r="E53" s="89"/>
      <c r="F53" s="89"/>
      <c r="G53" s="89"/>
      <c r="H53" s="23"/>
    </row>
    <row r="54" spans="1:8" x14ac:dyDescent="0.35">
      <c r="A54" s="89" t="s">
        <v>100</v>
      </c>
      <c r="B54" s="89"/>
      <c r="C54" s="89"/>
      <c r="D54" s="89"/>
      <c r="E54" s="89"/>
      <c r="F54" s="89"/>
      <c r="G54" s="89"/>
      <c r="H54" s="23"/>
    </row>
    <row r="56" spans="1:8" x14ac:dyDescent="0.35">
      <c r="A56" s="19" t="s">
        <v>101</v>
      </c>
      <c r="B56" s="19"/>
      <c r="C56" s="19"/>
      <c r="D56" s="19"/>
      <c r="E56" s="19"/>
      <c r="F56" s="19"/>
      <c r="G56" s="19"/>
      <c r="H56" s="19"/>
    </row>
    <row r="57" spans="1:8" x14ac:dyDescent="0.35">
      <c r="A57" t="s">
        <v>9</v>
      </c>
      <c r="B57" t="s">
        <v>102</v>
      </c>
      <c r="C57" t="s">
        <v>103</v>
      </c>
      <c r="D57" t="s">
        <v>104</v>
      </c>
      <c r="E57" t="s">
        <v>402</v>
      </c>
      <c r="F57" t="s">
        <v>453</v>
      </c>
      <c r="G57" t="s">
        <v>454</v>
      </c>
      <c r="H57" s="10" t="str">
        <f>INDEX(A57:G57,1,MATCH(H$22,A$22:G$22,0))</f>
        <v>Berechnung Geschirrspülertür</v>
      </c>
    </row>
    <row r="58" spans="1:8" x14ac:dyDescent="0.35">
      <c r="A58" t="s">
        <v>105</v>
      </c>
      <c r="B58" t="s">
        <v>106</v>
      </c>
      <c r="C58" t="s">
        <v>107</v>
      </c>
      <c r="D58" t="s">
        <v>108</v>
      </c>
      <c r="E58" t="s">
        <v>403</v>
      </c>
      <c r="F58" t="s">
        <v>455</v>
      </c>
      <c r="G58" t="s">
        <v>456</v>
      </c>
      <c r="H58" s="10" t="str">
        <f>INDEX(A58:G58,1,MATCH(H$22,A$22:G$22,0))</f>
        <v>Geschirrspüler</v>
      </c>
    </row>
    <row r="59" spans="1:8" x14ac:dyDescent="0.35">
      <c r="A59" t="s">
        <v>86</v>
      </c>
      <c r="B59" t="s">
        <v>109</v>
      </c>
      <c r="C59" t="s">
        <v>110</v>
      </c>
      <c r="D59" t="s">
        <v>111</v>
      </c>
      <c r="E59" t="s">
        <v>404</v>
      </c>
      <c r="F59" t="s">
        <v>457</v>
      </c>
      <c r="G59" t="s">
        <v>109</v>
      </c>
      <c r="H59" s="10" t="str">
        <f>INDEX(A59:G59,1,MATCH(H$22,A$22:G$22,0))</f>
        <v>Einbau</v>
      </c>
    </row>
    <row r="60" spans="1:8" x14ac:dyDescent="0.35">
      <c r="A60" t="s">
        <v>112</v>
      </c>
      <c r="B60" t="s">
        <v>113</v>
      </c>
      <c r="C60" t="s">
        <v>114</v>
      </c>
      <c r="D60" t="s">
        <v>115</v>
      </c>
      <c r="E60" t="s">
        <v>503</v>
      </c>
      <c r="F60" t="s">
        <v>458</v>
      </c>
      <c r="G60" t="s">
        <v>459</v>
      </c>
      <c r="H60" s="10" t="str">
        <f t="shared" ref="H60:H77" si="1">INDEX(A60:G60,1,MATCH(H$22,A$22:G$22,0))</f>
        <v>Höhe Sockelblende</v>
      </c>
    </row>
    <row r="61" spans="1:8" x14ac:dyDescent="0.35">
      <c r="A61" t="s">
        <v>116</v>
      </c>
      <c r="B61" t="s">
        <v>117</v>
      </c>
      <c r="C61" t="s">
        <v>118</v>
      </c>
      <c r="D61" t="s">
        <v>117</v>
      </c>
      <c r="E61" t="s">
        <v>405</v>
      </c>
      <c r="F61" t="s">
        <v>460</v>
      </c>
      <c r="G61" t="s">
        <v>461</v>
      </c>
      <c r="H61" s="10" t="str">
        <f t="shared" si="1"/>
        <v>Rücksprung</v>
      </c>
    </row>
    <row r="62" spans="1:8" x14ac:dyDescent="0.35">
      <c r="A62" t="s">
        <v>119</v>
      </c>
      <c r="B62" t="s">
        <v>120</v>
      </c>
      <c r="C62" t="s">
        <v>121</v>
      </c>
      <c r="D62" t="s">
        <v>122</v>
      </c>
      <c r="E62" t="s">
        <v>406</v>
      </c>
      <c r="F62" t="s">
        <v>462</v>
      </c>
      <c r="G62" t="s">
        <v>463</v>
      </c>
      <c r="H62" s="10" t="str">
        <f t="shared" si="1"/>
        <v>Nischenhöhe</v>
      </c>
    </row>
    <row r="63" spans="1:8" x14ac:dyDescent="0.35">
      <c r="A63" t="s">
        <v>123</v>
      </c>
      <c r="B63" t="s">
        <v>124</v>
      </c>
      <c r="C63" t="s">
        <v>125</v>
      </c>
      <c r="D63" t="s">
        <v>126</v>
      </c>
      <c r="E63" t="s">
        <v>407</v>
      </c>
      <c r="F63" t="s">
        <v>464</v>
      </c>
      <c r="G63" t="s">
        <v>465</v>
      </c>
      <c r="H63" s="10" t="str">
        <f t="shared" si="1"/>
        <v>Dekor</v>
      </c>
    </row>
    <row r="64" spans="1:8" x14ac:dyDescent="0.35">
      <c r="A64" t="s">
        <v>127</v>
      </c>
      <c r="B64" t="s">
        <v>128</v>
      </c>
      <c r="C64" t="s">
        <v>129</v>
      </c>
      <c r="D64" t="s">
        <v>130</v>
      </c>
      <c r="E64" t="s">
        <v>492</v>
      </c>
      <c r="F64" t="s">
        <v>466</v>
      </c>
      <c r="G64" t="s">
        <v>467</v>
      </c>
      <c r="H64" s="10" t="str">
        <f t="shared" si="1"/>
        <v>Dekor (Tür offen)</v>
      </c>
    </row>
    <row r="65" spans="1:8" x14ac:dyDescent="0.35">
      <c r="A65" t="s">
        <v>131</v>
      </c>
      <c r="B65" t="s">
        <v>132</v>
      </c>
      <c r="C65" t="s">
        <v>133</v>
      </c>
      <c r="D65" t="s">
        <v>134</v>
      </c>
      <c r="E65" t="s">
        <v>493</v>
      </c>
      <c r="F65" t="s">
        <v>468</v>
      </c>
      <c r="G65" t="s">
        <v>469</v>
      </c>
      <c r="H65" s="10" t="str">
        <f t="shared" si="1"/>
        <v>Dekor (Tür geschlossen)</v>
      </c>
    </row>
    <row r="66" spans="1:8" x14ac:dyDescent="0.35">
      <c r="A66" t="s">
        <v>135</v>
      </c>
      <c r="B66" t="s">
        <v>136</v>
      </c>
      <c r="C66" t="s">
        <v>137</v>
      </c>
      <c r="D66" t="s">
        <v>138</v>
      </c>
      <c r="E66" t="s">
        <v>408</v>
      </c>
      <c r="F66" t="s">
        <v>470</v>
      </c>
      <c r="G66" t="s">
        <v>471</v>
      </c>
      <c r="H66" s="10" t="str">
        <f t="shared" si="1"/>
        <v>Überstand oben</v>
      </c>
    </row>
    <row r="67" spans="1:8" x14ac:dyDescent="0.35">
      <c r="A67" t="s">
        <v>139</v>
      </c>
      <c r="B67" t="s">
        <v>140</v>
      </c>
      <c r="C67" t="s">
        <v>141</v>
      </c>
      <c r="D67" t="s">
        <v>142</v>
      </c>
      <c r="E67" t="s">
        <v>409</v>
      </c>
      <c r="F67" t="s">
        <v>472</v>
      </c>
      <c r="G67" t="s">
        <v>473</v>
      </c>
      <c r="H67" s="10" t="str">
        <f t="shared" si="1"/>
        <v>Länge</v>
      </c>
    </row>
    <row r="68" spans="1:8" x14ac:dyDescent="0.35">
      <c r="A68" t="s">
        <v>143</v>
      </c>
      <c r="B68" t="s">
        <v>144</v>
      </c>
      <c r="C68" t="s">
        <v>145</v>
      </c>
      <c r="D68" t="s">
        <v>146</v>
      </c>
      <c r="E68" t="s">
        <v>410</v>
      </c>
      <c r="F68" t="s">
        <v>474</v>
      </c>
      <c r="G68" t="s">
        <v>475</v>
      </c>
      <c r="H68" s="10" t="str">
        <f t="shared" si="1"/>
        <v>Abstand zu Boden</v>
      </c>
    </row>
    <row r="69" spans="1:8" x14ac:dyDescent="0.35">
      <c r="A69" t="s">
        <v>147</v>
      </c>
      <c r="B69" t="s">
        <v>148</v>
      </c>
      <c r="C69" t="s">
        <v>149</v>
      </c>
      <c r="D69" t="s">
        <v>150</v>
      </c>
      <c r="E69" t="s">
        <v>411</v>
      </c>
      <c r="F69" t="s">
        <v>476</v>
      </c>
      <c r="G69" t="s">
        <v>477</v>
      </c>
      <c r="H69" s="10" t="str">
        <f t="shared" si="1"/>
        <v>Dicke</v>
      </c>
    </row>
    <row r="70" spans="1:8" x14ac:dyDescent="0.35">
      <c r="A70" t="s">
        <v>151</v>
      </c>
      <c r="B70" t="s">
        <v>152</v>
      </c>
      <c r="C70" t="s">
        <v>153</v>
      </c>
      <c r="D70" t="s">
        <v>154</v>
      </c>
      <c r="E70" t="s">
        <v>154</v>
      </c>
      <c r="F70" t="s">
        <v>151</v>
      </c>
      <c r="G70" t="s">
        <v>478</v>
      </c>
      <c r="H70" s="10" t="str">
        <f t="shared" si="1"/>
        <v>Gewicht</v>
      </c>
    </row>
    <row r="71" spans="1:8" x14ac:dyDescent="0.35">
      <c r="A71" t="s">
        <v>155</v>
      </c>
      <c r="B71" t="s">
        <v>156</v>
      </c>
      <c r="C71" t="s">
        <v>157</v>
      </c>
      <c r="D71" t="s">
        <v>158</v>
      </c>
      <c r="E71" t="s">
        <v>412</v>
      </c>
      <c r="F71" t="s">
        <v>479</v>
      </c>
      <c r="G71" t="s">
        <v>480</v>
      </c>
      <c r="H71" s="10" t="str">
        <f t="shared" si="1"/>
        <v>Bewegung Dekor</v>
      </c>
    </row>
    <row r="72" spans="1:8" x14ac:dyDescent="0.35">
      <c r="A72" t="s">
        <v>159</v>
      </c>
      <c r="B72" t="s">
        <v>160</v>
      </c>
      <c r="C72" t="s">
        <v>161</v>
      </c>
      <c r="D72" t="s">
        <v>162</v>
      </c>
      <c r="E72" t="s">
        <v>504</v>
      </c>
      <c r="F72" t="s">
        <v>505</v>
      </c>
      <c r="G72" t="s">
        <v>481</v>
      </c>
      <c r="H72" s="10" t="str">
        <f t="shared" si="1"/>
        <v>Sockelblende</v>
      </c>
    </row>
    <row r="73" spans="1:8" x14ac:dyDescent="0.35">
      <c r="A73" t="s">
        <v>163</v>
      </c>
      <c r="B73" t="s">
        <v>164</v>
      </c>
      <c r="C73" t="s">
        <v>165</v>
      </c>
      <c r="D73" t="s">
        <v>166</v>
      </c>
      <c r="E73" t="s">
        <v>413</v>
      </c>
      <c r="F73" t="s">
        <v>482</v>
      </c>
      <c r="G73" t="s">
        <v>165</v>
      </c>
      <c r="H73" s="10" t="str">
        <f t="shared" si="1"/>
        <v>Nische</v>
      </c>
    </row>
    <row r="74" spans="1:8" s="90" customFormat="1" ht="29" x14ac:dyDescent="0.35">
      <c r="A74" s="90" t="s">
        <v>167</v>
      </c>
      <c r="B74" s="90" t="s">
        <v>168</v>
      </c>
      <c r="C74" s="90" t="s">
        <v>169</v>
      </c>
      <c r="D74" s="90" t="s">
        <v>170</v>
      </c>
      <c r="E74" s="90" t="s">
        <v>414</v>
      </c>
      <c r="F74" s="90" t="s">
        <v>483</v>
      </c>
      <c r="G74" s="90" t="s">
        <v>484</v>
      </c>
      <c r="H74" s="92" t="str">
        <f t="shared" si="1"/>
        <v>Gleichmässiges Dekor, z.B. beschichtete Spanplatte</v>
      </c>
    </row>
    <row r="75" spans="1:8" s="90" customFormat="1" ht="46" customHeight="1" x14ac:dyDescent="0.35">
      <c r="A75" s="91" t="s">
        <v>171</v>
      </c>
      <c r="B75" s="91" t="s">
        <v>172</v>
      </c>
      <c r="C75" s="91" t="s">
        <v>173</v>
      </c>
      <c r="D75" s="91" t="s">
        <v>174</v>
      </c>
      <c r="E75" s="91" t="s">
        <v>415</v>
      </c>
      <c r="F75" s="91" t="s">
        <v>485</v>
      </c>
      <c r="G75" s="91" t="s">
        <v>486</v>
      </c>
      <c r="H75" s="92" t="str">
        <f t="shared" si="1"/>
        <v>Dekor aus mehreren Elementen, z.B. Glas auf Spanplatte</v>
      </c>
    </row>
    <row r="76" spans="1:8" s="90" customFormat="1" ht="29" x14ac:dyDescent="0.35">
      <c r="A76" s="91" t="s">
        <v>175</v>
      </c>
      <c r="B76" s="91" t="s">
        <v>176</v>
      </c>
      <c r="C76" s="91" t="s">
        <v>177</v>
      </c>
      <c r="D76" s="91" t="s">
        <v>178</v>
      </c>
      <c r="E76" s="91" t="s">
        <v>416</v>
      </c>
      <c r="F76" s="91" t="s">
        <v>487</v>
      </c>
      <c r="G76" s="91" t="s">
        <v>488</v>
      </c>
      <c r="H76" s="92" t="str">
        <f t="shared" si="1"/>
        <v>Aufgedoppeltes Dekor mit eingelassener Griffleiste, innen ausgespart</v>
      </c>
    </row>
    <row r="77" spans="1:8" s="90" customFormat="1" x14ac:dyDescent="0.35">
      <c r="A77" s="90" t="s">
        <v>179</v>
      </c>
      <c r="B77" s="90" t="s">
        <v>180</v>
      </c>
      <c r="C77" s="90" t="s">
        <v>181</v>
      </c>
      <c r="D77" s="90" t="s">
        <v>182</v>
      </c>
      <c r="E77" s="90" t="s">
        <v>491</v>
      </c>
      <c r="F77" s="90" t="s">
        <v>489</v>
      </c>
      <c r="G77" s="90" t="s">
        <v>490</v>
      </c>
      <c r="H77" s="92" t="str">
        <f t="shared" si="1"/>
        <v>Eingaben unvollständig</v>
      </c>
    </row>
  </sheetData>
  <mergeCells count="4">
    <mergeCell ref="A21:D21"/>
    <mergeCell ref="D4:E4"/>
    <mergeCell ref="A4:B4"/>
    <mergeCell ref="A15:B15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E0ADD-CB72-4908-8C75-5A355DF7FED0}">
  <sheetPr codeName="Tabelle6"/>
  <dimension ref="A1:G34"/>
  <sheetViews>
    <sheetView workbookViewId="0">
      <selection activeCell="D58" sqref="D58:Y58"/>
    </sheetView>
  </sheetViews>
  <sheetFormatPr baseColWidth="10" defaultColWidth="11.453125" defaultRowHeight="14.5" x14ac:dyDescent="0.35"/>
  <cols>
    <col min="1" max="1" width="38.81640625" bestFit="1" customWidth="1"/>
    <col min="2" max="2" width="13.1796875" customWidth="1"/>
    <col min="3" max="3" width="13.81640625" bestFit="1" customWidth="1"/>
    <col min="5" max="5" width="38.81640625" customWidth="1"/>
  </cols>
  <sheetData>
    <row r="1" spans="1:7" ht="21" x14ac:dyDescent="0.5">
      <c r="A1" s="1" t="s">
        <v>9</v>
      </c>
    </row>
    <row r="2" spans="1:7" x14ac:dyDescent="0.35">
      <c r="A2" t="s">
        <v>183</v>
      </c>
    </row>
    <row r="4" spans="1:7" x14ac:dyDescent="0.35">
      <c r="A4" s="125" t="s">
        <v>18</v>
      </c>
      <c r="B4" s="125"/>
      <c r="C4" s="125"/>
      <c r="E4" s="124" t="s">
        <v>19</v>
      </c>
      <c r="F4" s="124"/>
      <c r="G4" s="124"/>
    </row>
    <row r="5" spans="1:7" x14ac:dyDescent="0.35">
      <c r="A5" s="17" t="s">
        <v>11</v>
      </c>
      <c r="B5" s="17" t="s">
        <v>12</v>
      </c>
      <c r="C5" s="17" t="s">
        <v>13</v>
      </c>
      <c r="E5" s="18" t="s">
        <v>11</v>
      </c>
      <c r="F5" s="18" t="s">
        <v>12</v>
      </c>
      <c r="G5" s="18" t="s">
        <v>13</v>
      </c>
    </row>
    <row r="6" spans="1:7" x14ac:dyDescent="0.35">
      <c r="A6" s="2" t="s">
        <v>21</v>
      </c>
      <c r="B6" s="2" t="str">
        <f>'Auswahlfelder und Texte'!E6</f>
        <v>55 cm</v>
      </c>
      <c r="C6" s="2"/>
      <c r="E6" s="10" t="s">
        <v>184</v>
      </c>
      <c r="F6" s="10">
        <f>HLOOKUP(B8,B13:C14,2,FALSE)</f>
        <v>0.5</v>
      </c>
      <c r="G6" s="10"/>
    </row>
    <row r="7" spans="1:7" x14ac:dyDescent="0.35">
      <c r="A7" s="2" t="s">
        <v>22</v>
      </c>
      <c r="B7" s="2" t="str">
        <f>'Auswahlfelder und Texte'!E7</f>
        <v>Standard</v>
      </c>
      <c r="C7" s="2"/>
      <c r="E7" s="10" t="s">
        <v>185</v>
      </c>
      <c r="F7" s="10">
        <f>HLOOKUP(B8,B13:C15,3,FALSE)</f>
        <v>0</v>
      </c>
      <c r="G7" s="10"/>
    </row>
    <row r="8" spans="1:7" x14ac:dyDescent="0.35">
      <c r="A8" s="2" t="s">
        <v>23</v>
      </c>
      <c r="B8" s="2" t="str">
        <f>'Auswahlfelder und Texte'!E8</f>
        <v>Homogen</v>
      </c>
      <c r="C8" s="2"/>
      <c r="E8" s="10" t="s">
        <v>186</v>
      </c>
      <c r="F8" s="10">
        <f>HLOOKUP(B7,B18:C19,2,FALSE)</f>
        <v>645.5</v>
      </c>
      <c r="G8" s="10"/>
    </row>
    <row r="9" spans="1:7" x14ac:dyDescent="0.35">
      <c r="E9" s="10" t="s">
        <v>187</v>
      </c>
      <c r="F9" s="10">
        <f>INDEX(B23:C24,MATCH(B6,A23:A24,0),MATCH(B7,B22:C22,0))</f>
        <v>-19.25</v>
      </c>
      <c r="G9" s="10"/>
    </row>
    <row r="10" spans="1:7" x14ac:dyDescent="0.35">
      <c r="E10" s="10" t="s">
        <v>188</v>
      </c>
      <c r="F10" s="10">
        <f>INDEX(B28:C29,MATCH(B6,A28:A29,0),MATCH(B7,B27:C27,0))</f>
        <v>350</v>
      </c>
      <c r="G10" s="10"/>
    </row>
    <row r="11" spans="1:7" x14ac:dyDescent="0.35">
      <c r="E11" s="10" t="s">
        <v>189</v>
      </c>
      <c r="F11" s="10">
        <f>INDEX(B33:C34,MATCH(B6,A33:A34,0),MATCH(B7,B32:C32,0))</f>
        <v>6.96</v>
      </c>
      <c r="G11" s="10"/>
    </row>
    <row r="12" spans="1:7" x14ac:dyDescent="0.35">
      <c r="A12" s="123" t="s">
        <v>343</v>
      </c>
      <c r="B12" s="123"/>
      <c r="C12" s="123"/>
    </row>
    <row r="13" spans="1:7" x14ac:dyDescent="0.35">
      <c r="A13" s="21" t="s">
        <v>23</v>
      </c>
      <c r="B13" s="21" t="str">
        <f>'Auswahlfelder und Texte'!A37</f>
        <v>Homogen</v>
      </c>
      <c r="C13" s="21" t="str">
        <f>'Auswahlfelder und Texte'!A38</f>
        <v>Nicht homogen</v>
      </c>
    </row>
    <row r="14" spans="1:7" x14ac:dyDescent="0.35">
      <c r="A14" s="21" t="s">
        <v>190</v>
      </c>
      <c r="B14" s="23">
        <v>0.5</v>
      </c>
      <c r="C14" s="23">
        <v>0.75</v>
      </c>
    </row>
    <row r="15" spans="1:7" x14ac:dyDescent="0.35">
      <c r="A15" s="21" t="s">
        <v>185</v>
      </c>
      <c r="B15" s="23">
        <v>0</v>
      </c>
      <c r="C15" s="23">
        <v>30</v>
      </c>
    </row>
    <row r="17" spans="1:3" x14ac:dyDescent="0.35">
      <c r="A17" s="123" t="s">
        <v>344</v>
      </c>
      <c r="B17" s="123"/>
      <c r="C17" s="123"/>
    </row>
    <row r="18" spans="1:3" x14ac:dyDescent="0.35">
      <c r="A18" s="21" t="s">
        <v>39</v>
      </c>
      <c r="B18" s="21" t="str">
        <f>'Auswahlfelder und Texte'!A32</f>
        <v>Standard</v>
      </c>
      <c r="C18" s="21" t="str">
        <f>'Auswahlfelder und Texte'!A33</f>
        <v>Grossraum</v>
      </c>
    </row>
    <row r="19" spans="1:3" x14ac:dyDescent="0.35">
      <c r="A19" s="21" t="s">
        <v>186</v>
      </c>
      <c r="B19" s="23">
        <v>645.5</v>
      </c>
      <c r="C19" s="23">
        <v>710.5</v>
      </c>
    </row>
    <row r="21" spans="1:3" x14ac:dyDescent="0.35">
      <c r="A21" s="123" t="s">
        <v>187</v>
      </c>
      <c r="B21" s="123"/>
      <c r="C21" s="123"/>
    </row>
    <row r="22" spans="1:3" x14ac:dyDescent="0.35">
      <c r="A22" s="21"/>
      <c r="B22" s="21" t="str">
        <f>'Auswahlfelder und Texte'!A32</f>
        <v>Standard</v>
      </c>
      <c r="C22" s="21" t="str">
        <f>'Auswahlfelder und Texte'!A33</f>
        <v>Grossraum</v>
      </c>
    </row>
    <row r="23" spans="1:3" x14ac:dyDescent="0.35">
      <c r="A23" s="21" t="str">
        <f>'Auswahlfelder und Texte'!A27</f>
        <v>55 cm</v>
      </c>
      <c r="B23" s="50">
        <v>-19.25</v>
      </c>
      <c r="C23" s="50">
        <v>-18.36</v>
      </c>
    </row>
    <row r="24" spans="1:3" x14ac:dyDescent="0.35">
      <c r="A24" s="21" t="str">
        <f>'Auswahlfelder und Texte'!A28</f>
        <v>60 cm</v>
      </c>
      <c r="B24" s="50">
        <v>-19.46</v>
      </c>
      <c r="C24" s="50">
        <v>-18.86</v>
      </c>
    </row>
    <row r="26" spans="1:3" x14ac:dyDescent="0.35">
      <c r="A26" s="123" t="s">
        <v>188</v>
      </c>
      <c r="B26" s="123"/>
      <c r="C26" s="123"/>
    </row>
    <row r="27" spans="1:3" x14ac:dyDescent="0.35">
      <c r="A27" s="21"/>
      <c r="B27" s="21" t="str">
        <f>'Auswahlfelder und Texte'!A32</f>
        <v>Standard</v>
      </c>
      <c r="C27" s="21" t="str">
        <f>'Auswahlfelder und Texte'!A33</f>
        <v>Grossraum</v>
      </c>
    </row>
    <row r="28" spans="1:3" x14ac:dyDescent="0.35">
      <c r="A28" s="21" t="str">
        <f>'Auswahlfelder und Texte'!A27</f>
        <v>55 cm</v>
      </c>
      <c r="B28" s="50">
        <v>350</v>
      </c>
      <c r="C28" s="50">
        <v>378.2</v>
      </c>
    </row>
    <row r="29" spans="1:3" x14ac:dyDescent="0.35">
      <c r="A29" s="21" t="str">
        <f>'Auswahlfelder und Texte'!A28</f>
        <v>60 cm</v>
      </c>
      <c r="B29" s="50">
        <v>347.6</v>
      </c>
      <c r="C29" s="50">
        <v>378.26</v>
      </c>
    </row>
    <row r="31" spans="1:3" x14ac:dyDescent="0.35">
      <c r="A31" s="123" t="s">
        <v>189</v>
      </c>
      <c r="B31" s="123"/>
      <c r="C31" s="123"/>
    </row>
    <row r="32" spans="1:3" x14ac:dyDescent="0.35">
      <c r="A32" s="21"/>
      <c r="B32" s="21" t="str">
        <f>'Auswahlfelder und Texte'!A32</f>
        <v>Standard</v>
      </c>
      <c r="C32" s="21" t="str">
        <f>'Auswahlfelder und Texte'!A33</f>
        <v>Grossraum</v>
      </c>
    </row>
    <row r="33" spans="1:3" x14ac:dyDescent="0.35">
      <c r="A33" s="21" t="str">
        <f>'Auswahlfelder und Texte'!A27</f>
        <v>55 cm</v>
      </c>
      <c r="B33" s="23">
        <v>6.96</v>
      </c>
      <c r="C33" s="23">
        <v>7.76</v>
      </c>
    </row>
    <row r="34" spans="1:3" x14ac:dyDescent="0.35">
      <c r="A34" s="21" t="str">
        <f>'Auswahlfelder und Texte'!A28</f>
        <v>60 cm</v>
      </c>
      <c r="B34" s="23">
        <v>7.46</v>
      </c>
      <c r="C34" s="23">
        <v>8.11</v>
      </c>
    </row>
  </sheetData>
  <mergeCells count="7">
    <mergeCell ref="A4:C4"/>
    <mergeCell ref="E4:G4"/>
    <mergeCell ref="A21:C21"/>
    <mergeCell ref="A26:C26"/>
    <mergeCell ref="A31:C31"/>
    <mergeCell ref="A12:C12"/>
    <mergeCell ref="A17:C17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AF6B-1AEA-487A-A6FF-B6A3731F1AC4}">
  <sheetPr codeName="Tabelle2"/>
  <dimension ref="A1:C7"/>
  <sheetViews>
    <sheetView workbookViewId="0"/>
  </sheetViews>
  <sheetFormatPr baseColWidth="10" defaultColWidth="11.453125" defaultRowHeight="14.5" x14ac:dyDescent="0.35"/>
  <cols>
    <col min="1" max="1" width="30.81640625" customWidth="1"/>
    <col min="5" max="5" width="28.1796875" bestFit="1" customWidth="1"/>
    <col min="6" max="6" width="22.26953125" customWidth="1"/>
    <col min="9" max="9" width="23.54296875" bestFit="1" customWidth="1"/>
  </cols>
  <sheetData>
    <row r="1" spans="1:3" ht="21" x14ac:dyDescent="0.5">
      <c r="A1" s="1" t="s">
        <v>9</v>
      </c>
    </row>
    <row r="2" spans="1:3" x14ac:dyDescent="0.35">
      <c r="A2" t="s">
        <v>10</v>
      </c>
    </row>
    <row r="4" spans="1:3" x14ac:dyDescent="0.35">
      <c r="A4" s="124" t="s">
        <v>10</v>
      </c>
      <c r="B4" s="124"/>
      <c r="C4" s="124"/>
    </row>
    <row r="5" spans="1:3" x14ac:dyDescent="0.35">
      <c r="A5" s="18" t="s">
        <v>11</v>
      </c>
      <c r="B5" s="107" t="s">
        <v>12</v>
      </c>
      <c r="C5" s="18" t="s">
        <v>13</v>
      </c>
    </row>
    <row r="6" spans="1:3" x14ac:dyDescent="0.35">
      <c r="A6" s="10" t="s">
        <v>14</v>
      </c>
      <c r="B6" s="10">
        <v>3.3</v>
      </c>
      <c r="C6" s="10" t="s">
        <v>15</v>
      </c>
    </row>
    <row r="7" spans="1:3" x14ac:dyDescent="0.35">
      <c r="A7" s="10" t="s">
        <v>16</v>
      </c>
      <c r="B7" s="10">
        <v>3</v>
      </c>
      <c r="C7" s="10" t="s">
        <v>15</v>
      </c>
    </row>
  </sheetData>
  <mergeCells count="1">
    <mergeCell ref="A4:C4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BBE9E-0235-4158-851D-77E88EA37926}">
  <sheetPr codeName="Tabelle3"/>
  <dimension ref="A1:K120"/>
  <sheetViews>
    <sheetView workbookViewId="0"/>
  </sheetViews>
  <sheetFormatPr baseColWidth="10" defaultColWidth="11.453125" defaultRowHeight="14.5" x14ac:dyDescent="0.35"/>
  <cols>
    <col min="1" max="1" width="38.81640625" bestFit="1" customWidth="1"/>
    <col min="5" max="5" width="22.453125" bestFit="1" customWidth="1"/>
    <col min="10" max="10" width="13.453125" bestFit="1" customWidth="1"/>
  </cols>
  <sheetData>
    <row r="1" spans="1:3" ht="21" x14ac:dyDescent="0.5">
      <c r="A1" s="1" t="s">
        <v>9</v>
      </c>
    </row>
    <row r="2" spans="1:3" x14ac:dyDescent="0.35">
      <c r="A2" t="s">
        <v>191</v>
      </c>
    </row>
    <row r="4" spans="1:3" x14ac:dyDescent="0.35">
      <c r="A4" s="125" t="s">
        <v>18</v>
      </c>
      <c r="B4" s="125"/>
      <c r="C4" s="125"/>
    </row>
    <row r="5" spans="1:3" x14ac:dyDescent="0.35">
      <c r="A5" s="17" t="s">
        <v>11</v>
      </c>
      <c r="B5" s="17" t="s">
        <v>12</v>
      </c>
      <c r="C5" s="17" t="s">
        <v>13</v>
      </c>
    </row>
    <row r="6" spans="1:3" x14ac:dyDescent="0.35">
      <c r="A6" s="2" t="s">
        <v>189</v>
      </c>
      <c r="B6" s="2">
        <f>'Auswertung Auswahlfelder'!F11</f>
        <v>6.96</v>
      </c>
      <c r="C6" s="2" t="s">
        <v>192</v>
      </c>
    </row>
    <row r="7" spans="1:3" x14ac:dyDescent="0.35">
      <c r="A7" s="2" t="s">
        <v>187</v>
      </c>
      <c r="B7" s="2">
        <f>'Auswertung Auswahlfelder'!F9</f>
        <v>-19.25</v>
      </c>
      <c r="C7" s="2" t="s">
        <v>15</v>
      </c>
    </row>
    <row r="8" spans="1:3" x14ac:dyDescent="0.35">
      <c r="A8" s="2" t="s">
        <v>188</v>
      </c>
      <c r="B8" s="2">
        <f>'Auswertung Auswahlfelder'!F10</f>
        <v>350</v>
      </c>
      <c r="C8" s="2" t="s">
        <v>15</v>
      </c>
    </row>
    <row r="9" spans="1:3" x14ac:dyDescent="0.35">
      <c r="A9" s="2" t="s">
        <v>193</v>
      </c>
      <c r="B9" s="2">
        <f>Start!J19</f>
        <v>0</v>
      </c>
      <c r="C9" s="2" t="s">
        <v>192</v>
      </c>
    </row>
    <row r="10" spans="1:3" x14ac:dyDescent="0.35">
      <c r="A10" s="2" t="s">
        <v>184</v>
      </c>
      <c r="B10" s="2">
        <f>'Auswertung Auswahlfelder'!F6</f>
        <v>0.5</v>
      </c>
      <c r="C10" s="2"/>
    </row>
    <row r="11" spans="1:3" x14ac:dyDescent="0.35">
      <c r="A11" s="2" t="s">
        <v>185</v>
      </c>
      <c r="B11" s="2">
        <f>'Auswertung Auswahlfelder'!F7</f>
        <v>0</v>
      </c>
      <c r="C11" s="2" t="s">
        <v>15</v>
      </c>
    </row>
    <row r="12" spans="1:3" x14ac:dyDescent="0.35">
      <c r="A12" s="2" t="s">
        <v>186</v>
      </c>
      <c r="B12" s="2">
        <f>'Auswertung Auswahlfelder'!F8</f>
        <v>645.5</v>
      </c>
      <c r="C12" s="2" t="s">
        <v>15</v>
      </c>
    </row>
    <row r="13" spans="1:3" x14ac:dyDescent="0.35">
      <c r="A13" s="2" t="s">
        <v>194</v>
      </c>
      <c r="B13" s="2">
        <f>Start!J14</f>
        <v>0</v>
      </c>
      <c r="C13" s="2" t="s">
        <v>15</v>
      </c>
    </row>
    <row r="14" spans="1:3" x14ac:dyDescent="0.35">
      <c r="A14" s="2" t="s">
        <v>135</v>
      </c>
      <c r="B14" s="2">
        <f>Start!J16</f>
        <v>0</v>
      </c>
      <c r="C14" s="2" t="s">
        <v>15</v>
      </c>
    </row>
    <row r="15" spans="1:3" x14ac:dyDescent="0.35">
      <c r="A15" s="2" t="s">
        <v>195</v>
      </c>
      <c r="B15" s="2">
        <f>Start!J17</f>
        <v>0</v>
      </c>
      <c r="C15" s="2" t="s">
        <v>15</v>
      </c>
    </row>
    <row r="16" spans="1:3" x14ac:dyDescent="0.35">
      <c r="A16" s="2" t="s">
        <v>14</v>
      </c>
      <c r="B16" s="2">
        <f>Parameter!B16</f>
        <v>0</v>
      </c>
      <c r="C16" s="2" t="s">
        <v>15</v>
      </c>
    </row>
    <row r="18" spans="1:11" x14ac:dyDescent="0.35">
      <c r="A18" s="123" t="s">
        <v>196</v>
      </c>
      <c r="B18" s="123"/>
      <c r="C18" s="123"/>
      <c r="D18" s="123"/>
    </row>
    <row r="19" spans="1:11" x14ac:dyDescent="0.35">
      <c r="A19" s="19" t="s">
        <v>197</v>
      </c>
      <c r="B19" s="20" t="s">
        <v>151</v>
      </c>
      <c r="C19" s="20" t="s">
        <v>198</v>
      </c>
      <c r="D19" s="20" t="s">
        <v>199</v>
      </c>
    </row>
    <row r="20" spans="1:11" x14ac:dyDescent="0.35">
      <c r="A20" s="21"/>
      <c r="B20" s="22" t="s">
        <v>192</v>
      </c>
      <c r="C20" s="22" t="s">
        <v>15</v>
      </c>
      <c r="D20" s="22" t="s">
        <v>15</v>
      </c>
    </row>
    <row r="21" spans="1:11" x14ac:dyDescent="0.35">
      <c r="A21" t="s">
        <v>200</v>
      </c>
      <c r="B21" s="4">
        <f>B6</f>
        <v>6.96</v>
      </c>
      <c r="C21" s="4">
        <f>B7</f>
        <v>-19.25</v>
      </c>
      <c r="D21" s="4">
        <f>B8</f>
        <v>350</v>
      </c>
    </row>
    <row r="22" spans="1:11" x14ac:dyDescent="0.35">
      <c r="A22" t="s">
        <v>123</v>
      </c>
      <c r="B22" s="4">
        <f>B9</f>
        <v>0</v>
      </c>
      <c r="C22" s="4">
        <f>B10*B15+B16</f>
        <v>0</v>
      </c>
      <c r="D22" s="4">
        <f>B12+B14-B13/2+B11</f>
        <v>645.5</v>
      </c>
    </row>
    <row r="23" spans="1:11" ht="15" thickBot="1" x14ac:dyDescent="0.4">
      <c r="A23" s="5" t="s">
        <v>201</v>
      </c>
      <c r="B23" s="6">
        <f>SUM(B21:B22)</f>
        <v>6.96</v>
      </c>
      <c r="C23" s="6">
        <f>SUMPRODUCT($B21:$B22,C21:C22)/$B23</f>
        <v>-19.25</v>
      </c>
      <c r="D23" s="6">
        <f>SUMPRODUCT($B21:$B22,D21:D22)/$B23</f>
        <v>350</v>
      </c>
    </row>
    <row r="24" spans="1:11" ht="15" thickTop="1" x14ac:dyDescent="0.35">
      <c r="A24" s="11"/>
      <c r="B24" s="32"/>
      <c r="C24" s="32"/>
      <c r="D24" s="32"/>
    </row>
    <row r="25" spans="1:11" x14ac:dyDescent="0.35">
      <c r="A25" s="13" t="s">
        <v>202</v>
      </c>
      <c r="B25" s="32"/>
      <c r="C25" s="32"/>
      <c r="D25" s="32"/>
    </row>
    <row r="26" spans="1:11" x14ac:dyDescent="0.35">
      <c r="A26" t="s">
        <v>203</v>
      </c>
      <c r="B26" s="32"/>
      <c r="C26" s="32"/>
      <c r="D26" s="32"/>
    </row>
    <row r="28" spans="1:11" x14ac:dyDescent="0.35">
      <c r="A28" s="127" t="s">
        <v>204</v>
      </c>
      <c r="B28" s="127"/>
      <c r="C28" s="127"/>
      <c r="D28" s="126" t="s">
        <v>205</v>
      </c>
      <c r="E28" s="126"/>
      <c r="F28" s="126"/>
      <c r="G28" s="126"/>
      <c r="H28" s="126"/>
      <c r="I28" s="126"/>
      <c r="J28" s="126"/>
      <c r="K28" s="30" t="s">
        <v>206</v>
      </c>
    </row>
    <row r="29" spans="1:11" x14ac:dyDescent="0.35">
      <c r="A29" s="14"/>
      <c r="B29" s="14"/>
      <c r="C29" s="14"/>
      <c r="D29" s="128" t="s">
        <v>207</v>
      </c>
      <c r="E29" s="128"/>
      <c r="F29" s="129" t="s">
        <v>208</v>
      </c>
      <c r="G29" s="129"/>
      <c r="H29" s="128" t="s">
        <v>209</v>
      </c>
      <c r="I29" s="128"/>
      <c r="J29" s="16" t="s">
        <v>210</v>
      </c>
      <c r="K29" s="35" t="s">
        <v>211</v>
      </c>
    </row>
    <row r="30" spans="1:11" x14ac:dyDescent="0.35">
      <c r="A30" s="12" t="s">
        <v>212</v>
      </c>
      <c r="B30" s="12" t="s">
        <v>213</v>
      </c>
      <c r="C30" s="12" t="s">
        <v>214</v>
      </c>
      <c r="D30" s="93" t="s">
        <v>215</v>
      </c>
      <c r="E30" s="93" t="s">
        <v>216</v>
      </c>
      <c r="F30" s="93" t="s">
        <v>215</v>
      </c>
      <c r="G30" s="93" t="s">
        <v>216</v>
      </c>
      <c r="H30" s="93" t="s">
        <v>215</v>
      </c>
      <c r="I30" s="93" t="s">
        <v>216</v>
      </c>
      <c r="J30" s="93" t="s">
        <v>15</v>
      </c>
      <c r="K30" s="36" t="s">
        <v>217</v>
      </c>
    </row>
    <row r="31" spans="1:11" x14ac:dyDescent="0.35">
      <c r="A31">
        <v>-1</v>
      </c>
      <c r="B31" s="4">
        <f>SIN(RADIANS(A31))</f>
        <v>-1.7452406437283512E-2</v>
      </c>
      <c r="C31" s="4">
        <f t="shared" ref="C31:C94" si="0">COS(RADIANS(A31))</f>
        <v>0.99984769515639127</v>
      </c>
      <c r="D31" s="29">
        <v>-0.95059723122898809</v>
      </c>
      <c r="E31" s="29">
        <v>-0.52919843780063047</v>
      </c>
      <c r="F31" s="4">
        <f>$D31+$C$23*$C31+$D$23*$B31</f>
        <v>-26.306007616038748</v>
      </c>
      <c r="G31" s="4">
        <f>$E31-$C$23*$B31+$D$23*$C31</f>
        <v>349.08153604301856</v>
      </c>
      <c r="H31" s="29">
        <v>27.557752216203248</v>
      </c>
      <c r="I31" s="29">
        <v>-56.494192298770983</v>
      </c>
      <c r="J31" s="4">
        <f>F31-H31</f>
        <v>-53.863759832241996</v>
      </c>
      <c r="K31" s="9">
        <f>J31*$B$23*9.81</f>
        <v>-3677.6882483218865</v>
      </c>
    </row>
    <row r="32" spans="1:11" x14ac:dyDescent="0.35">
      <c r="A32">
        <v>0</v>
      </c>
      <c r="B32" s="4">
        <f t="shared" ref="B32:B94" si="1">SIN(RADIANS(A32))</f>
        <v>0</v>
      </c>
      <c r="C32" s="4">
        <f t="shared" si="0"/>
        <v>1</v>
      </c>
      <c r="D32" s="29">
        <v>0</v>
      </c>
      <c r="E32" s="29">
        <v>0</v>
      </c>
      <c r="F32" s="4">
        <f t="shared" ref="F32:F95" si="2">$D32+$C$23*$C32+$D$23*$B32</f>
        <v>-19.25</v>
      </c>
      <c r="G32" s="4">
        <f t="shared" ref="G32:G95" si="3">$E32-$C$23*$B32+$D$23*$C32</f>
        <v>350</v>
      </c>
      <c r="H32" s="29">
        <v>32.333801333167301</v>
      </c>
      <c r="I32" s="29">
        <v>-53.071992205387694</v>
      </c>
      <c r="J32" s="4">
        <f t="shared" ref="J32:J95" si="4">F32-H32</f>
        <v>-51.583801333167301</v>
      </c>
      <c r="K32" s="9">
        <f t="shared" ref="K32:K95" si="5">J32*$B$23*9.81</f>
        <v>-3522.0181539054638</v>
      </c>
    </row>
    <row r="33" spans="1:11" x14ac:dyDescent="0.35">
      <c r="A33">
        <v>1</v>
      </c>
      <c r="B33" s="4">
        <f t="shared" si="1"/>
        <v>1.7452406437283512E-2</v>
      </c>
      <c r="C33" s="4">
        <f t="shared" si="0"/>
        <v>0.99984769515639127</v>
      </c>
      <c r="D33" s="29">
        <v>0.89838995658222309</v>
      </c>
      <c r="E33" s="29">
        <v>0.59633978562459333</v>
      </c>
      <c r="F33" s="4">
        <f t="shared" si="2"/>
        <v>-12.240335922129077</v>
      </c>
      <c r="G33" s="4">
        <f t="shared" si="3"/>
        <v>350.87899191427925</v>
      </c>
      <c r="H33" s="29">
        <v>36.528980281360532</v>
      </c>
      <c r="I33" s="29">
        <v>-48.959422896747569</v>
      </c>
      <c r="J33" s="4">
        <f t="shared" si="4"/>
        <v>-48.769316203489609</v>
      </c>
      <c r="K33" s="9">
        <f t="shared" si="5"/>
        <v>-3329.851864015382</v>
      </c>
    </row>
    <row r="34" spans="1:11" x14ac:dyDescent="0.35">
      <c r="A34">
        <v>2</v>
      </c>
      <c r="B34" s="4">
        <f t="shared" si="1"/>
        <v>3.4899496702500969E-2</v>
      </c>
      <c r="C34" s="4">
        <f t="shared" si="0"/>
        <v>0.99939082701909576</v>
      </c>
      <c r="D34" s="29">
        <v>1.7285833399841772</v>
      </c>
      <c r="E34" s="29">
        <v>1.2426038161309378</v>
      </c>
      <c r="F34" s="4">
        <f t="shared" si="2"/>
        <v>-5.2948662342580786</v>
      </c>
      <c r="G34" s="4">
        <f t="shared" si="3"/>
        <v>351.70120858433756</v>
      </c>
      <c r="H34" s="29">
        <v>40.046714287785548</v>
      </c>
      <c r="I34" s="29">
        <v>-44.252981600928095</v>
      </c>
      <c r="J34" s="4">
        <f t="shared" si="4"/>
        <v>-45.341580522043628</v>
      </c>
      <c r="K34" s="9">
        <f t="shared" si="5"/>
        <v>-3095.8142982518862</v>
      </c>
    </row>
    <row r="35" spans="1:11" x14ac:dyDescent="0.35">
      <c r="A35">
        <v>3</v>
      </c>
      <c r="B35" s="4">
        <f t="shared" si="1"/>
        <v>5.2335956242943835E-2</v>
      </c>
      <c r="C35" s="4">
        <f t="shared" si="0"/>
        <v>0.99862953475457383</v>
      </c>
      <c r="D35" s="29">
        <v>2.4839592954098388</v>
      </c>
      <c r="E35" s="29">
        <v>1.9299902762751344</v>
      </c>
      <c r="F35" s="4">
        <f t="shared" si="2"/>
        <v>1.5779254364146382</v>
      </c>
      <c r="G35" s="4">
        <f t="shared" si="3"/>
        <v>352.45779459805266</v>
      </c>
      <c r="H35" s="29">
        <v>42.819518019465264</v>
      </c>
      <c r="I35" s="29">
        <v>-39.071633733647289</v>
      </c>
      <c r="J35" s="4">
        <f t="shared" si="4"/>
        <v>-41.241592583050625</v>
      </c>
      <c r="K35" s="9">
        <f t="shared" si="5"/>
        <v>-2815.8769617484977</v>
      </c>
    </row>
    <row r="36" spans="1:11" x14ac:dyDescent="0.35">
      <c r="A36">
        <v>4</v>
      </c>
      <c r="B36" s="4">
        <f t="shared" si="1"/>
        <v>6.9756473744125302E-2</v>
      </c>
      <c r="C36" s="4">
        <f t="shared" si="0"/>
        <v>0.9975640502598242</v>
      </c>
      <c r="D36" s="29">
        <v>3.1579877656605149</v>
      </c>
      <c r="E36" s="29">
        <v>2.6465119999299702</v>
      </c>
      <c r="F36" s="4">
        <f t="shared" si="2"/>
        <v>8.369645608602756</v>
      </c>
      <c r="G36" s="4">
        <f t="shared" si="3"/>
        <v>353.13674171044283</v>
      </c>
      <c r="H36" s="29">
        <v>44.812710564178197</v>
      </c>
      <c r="I36" s="29">
        <v>-33.548059729518457</v>
      </c>
      <c r="J36" s="4">
        <f t="shared" si="4"/>
        <v>-36.443064955575437</v>
      </c>
      <c r="K36" s="9">
        <f t="shared" si="5"/>
        <v>-2488.2450118107977</v>
      </c>
    </row>
    <row r="37" spans="1:11" x14ac:dyDescent="0.35">
      <c r="A37">
        <v>5</v>
      </c>
      <c r="B37" s="4">
        <f t="shared" si="1"/>
        <v>8.7155742747658166E-2</v>
      </c>
      <c r="C37" s="4">
        <f t="shared" si="0"/>
        <v>0.99619469809174555</v>
      </c>
      <c r="D37" s="29">
        <v>3.7462929595137968</v>
      </c>
      <c r="E37" s="29">
        <v>3.3799634462351662</v>
      </c>
      <c r="F37" s="4">
        <f t="shared" si="2"/>
        <v>15.074054982928056</v>
      </c>
      <c r="G37" s="4">
        <f t="shared" si="3"/>
        <v>353.72585582623856</v>
      </c>
      <c r="H37" s="29">
        <v>46.024827482618015</v>
      </c>
      <c r="I37" s="29">
        <v>-27.819143553529898</v>
      </c>
      <c r="J37" s="4">
        <f t="shared" si="4"/>
        <v>-30.950772499689961</v>
      </c>
      <c r="K37" s="9">
        <f t="shared" si="5"/>
        <v>-2113.2444644248312</v>
      </c>
    </row>
    <row r="38" spans="1:11" x14ac:dyDescent="0.35">
      <c r="A38">
        <v>6</v>
      </c>
      <c r="B38" s="4">
        <f t="shared" si="1"/>
        <v>0.10452846326765347</v>
      </c>
      <c r="C38" s="4">
        <f t="shared" si="0"/>
        <v>0.99452189536827329</v>
      </c>
      <c r="D38" s="29">
        <v>4.2466473872131907</v>
      </c>
      <c r="E38" s="29">
        <v>4.1184433536565166</v>
      </c>
      <c r="F38" s="4">
        <f t="shared" si="2"/>
        <v>21.687063045052646</v>
      </c>
      <c r="G38" s="4">
        <f t="shared" si="3"/>
        <v>354.21327965045447</v>
      </c>
      <c r="H38" s="29">
        <v>46.484935623747816</v>
      </c>
      <c r="I38" s="29">
        <v>-22.016970104751962</v>
      </c>
      <c r="J38" s="4">
        <f t="shared" si="4"/>
        <v>-24.79787257869517</v>
      </c>
      <c r="K38" s="9">
        <f t="shared" si="5"/>
        <v>-1693.1392247791175</v>
      </c>
    </row>
    <row r="39" spans="1:11" x14ac:dyDescent="0.35">
      <c r="A39">
        <v>7</v>
      </c>
      <c r="B39" s="4">
        <f t="shared" si="1"/>
        <v>0.12186934340514748</v>
      </c>
      <c r="C39" s="4">
        <f t="shared" si="0"/>
        <v>0.99254615164132198</v>
      </c>
      <c r="D39" s="29">
        <v>4.658829610103453</v>
      </c>
      <c r="E39" s="29">
        <v>4.8508095306762016</v>
      </c>
      <c r="F39" s="4">
        <f t="shared" si="2"/>
        <v>28.206586382809618</v>
      </c>
      <c r="G39" s="4">
        <f t="shared" si="3"/>
        <v>354.58794746568799</v>
      </c>
      <c r="H39" s="29">
        <v>46.247532898306105</v>
      </c>
      <c r="I39" s="29">
        <v>-16.261369589859285</v>
      </c>
      <c r="J39" s="4">
        <f t="shared" si="4"/>
        <v>-18.040946515496486</v>
      </c>
      <c r="K39" s="9">
        <f t="shared" si="5"/>
        <v>-1231.7925298064629</v>
      </c>
    </row>
    <row r="40" spans="1:11" x14ac:dyDescent="0.35">
      <c r="A40">
        <v>8</v>
      </c>
      <c r="B40" s="4">
        <f t="shared" si="1"/>
        <v>0.13917310096006544</v>
      </c>
      <c r="C40" s="4">
        <f t="shared" si="0"/>
        <v>0.99026806874157036</v>
      </c>
      <c r="D40" s="29">
        <v>4.9843774382375692</v>
      </c>
      <c r="E40" s="29">
        <v>5.5670338709662843</v>
      </c>
      <c r="F40" s="4">
        <f t="shared" si="2"/>
        <v>34.632302450985243</v>
      </c>
      <c r="G40" s="4">
        <f t="shared" si="3"/>
        <v>354.83994012399717</v>
      </c>
      <c r="H40" s="29">
        <v>45.385989867777482</v>
      </c>
      <c r="I40" s="29">
        <v>-10.654647432204753</v>
      </c>
      <c r="J40" s="4">
        <f t="shared" si="4"/>
        <v>-10.753687416792239</v>
      </c>
      <c r="K40" s="9">
        <f t="shared" si="5"/>
        <v>-734.23596796877382</v>
      </c>
    </row>
    <row r="41" spans="1:11" x14ac:dyDescent="0.35">
      <c r="A41">
        <v>9</v>
      </c>
      <c r="B41" s="4">
        <f t="shared" si="1"/>
        <v>0.15643446504023087</v>
      </c>
      <c r="C41" s="4">
        <f t="shared" si="0"/>
        <v>0.98768834059513777</v>
      </c>
      <c r="D41" s="29">
        <v>5.2262751334432451</v>
      </c>
      <c r="E41" s="29">
        <v>6.2584424614864247</v>
      </c>
      <c r="F41" s="4">
        <f t="shared" si="2"/>
        <v>40.965337341067652</v>
      </c>
      <c r="G41" s="4">
        <f t="shared" si="3"/>
        <v>354.96072512180911</v>
      </c>
      <c r="H41" s="29">
        <v>43.985533858998288</v>
      </c>
      <c r="I41" s="29">
        <v>-5.2786927971207929</v>
      </c>
      <c r="J41" s="4">
        <f t="shared" si="4"/>
        <v>-3.0201965179306356</v>
      </c>
      <c r="K41" s="9">
        <f t="shared" si="5"/>
        <v>-206.21176977266077</v>
      </c>
    </row>
    <row r="42" spans="1:11" x14ac:dyDescent="0.35">
      <c r="A42">
        <v>10</v>
      </c>
      <c r="B42" s="4">
        <f t="shared" si="1"/>
        <v>0.17364817766693033</v>
      </c>
      <c r="C42" s="4">
        <f t="shared" si="0"/>
        <v>0.98480775301220802</v>
      </c>
      <c r="D42" s="29">
        <v>5.3886129390335373</v>
      </c>
      <c r="E42" s="29">
        <v>6.9178413801546128</v>
      </c>
      <c r="F42" s="4">
        <f t="shared" si="2"/>
        <v>47.207925876974144</v>
      </c>
      <c r="G42" s="4">
        <f t="shared" si="3"/>
        <v>354.94328235451587</v>
      </c>
      <c r="H42" s="29">
        <v>42.136629328351653</v>
      </c>
      <c r="I42" s="29">
        <v>-0.19427740974899871</v>
      </c>
      <c r="J42" s="4">
        <f t="shared" si="4"/>
        <v>5.0712965486224917</v>
      </c>
      <c r="K42" s="9">
        <f t="shared" si="5"/>
        <v>346.25595722822703</v>
      </c>
    </row>
    <row r="43" spans="1:11" x14ac:dyDescent="0.35">
      <c r="A43">
        <v>11</v>
      </c>
      <c r="B43" s="4">
        <f t="shared" si="1"/>
        <v>0.1908089953765448</v>
      </c>
      <c r="C43" s="4">
        <f t="shared" si="0"/>
        <v>0.98162718344766398</v>
      </c>
      <c r="D43" s="29">
        <v>5.476251682126879</v>
      </c>
      <c r="E43" s="29">
        <v>7.539540897433497</v>
      </c>
      <c r="F43" s="4">
        <f t="shared" si="2"/>
        <v>53.363076782550024</v>
      </c>
      <c r="G43" s="4">
        <f t="shared" si="3"/>
        <v>354.78212826511441</v>
      </c>
      <c r="H43" s="29">
        <v>39.929349907487449</v>
      </c>
      <c r="I43" s="29">
        <v>4.5578957465154932</v>
      </c>
      <c r="J43" s="4">
        <f t="shared" si="4"/>
        <v>13.433726875062575</v>
      </c>
      <c r="K43" s="9">
        <f t="shared" si="5"/>
        <v>917.2226300847725</v>
      </c>
    </row>
    <row r="44" spans="1:11" x14ac:dyDescent="0.35">
      <c r="A44">
        <v>12</v>
      </c>
      <c r="B44" s="4">
        <f t="shared" si="1"/>
        <v>0.20791169081775934</v>
      </c>
      <c r="C44" s="4">
        <f t="shared" si="0"/>
        <v>0.97814760073380569</v>
      </c>
      <c r="D44" s="29">
        <v>5.4945166550705906</v>
      </c>
      <c r="E44" s="29">
        <v>8.1192981842184082</v>
      </c>
      <c r="F44" s="4">
        <f t="shared" si="2"/>
        <v>59.434267127160595</v>
      </c>
      <c r="G44" s="4">
        <f t="shared" si="3"/>
        <v>354.47325848929228</v>
      </c>
      <c r="H44" s="29">
        <v>37.449052236624887</v>
      </c>
      <c r="I44" s="29">
        <v>8.9549428371381925</v>
      </c>
      <c r="J44" s="4">
        <f t="shared" si="4"/>
        <v>21.985214890535708</v>
      </c>
      <c r="K44" s="9">
        <f t="shared" si="5"/>
        <v>1501.097708210041</v>
      </c>
    </row>
    <row r="45" spans="1:11" x14ac:dyDescent="0.35">
      <c r="A45">
        <v>13</v>
      </c>
      <c r="B45" s="4">
        <f t="shared" si="1"/>
        <v>0.224951054343865</v>
      </c>
      <c r="C45" s="4">
        <f t="shared" si="0"/>
        <v>0.97437006478523525</v>
      </c>
      <c r="D45" s="29">
        <v>5.4489357312645623</v>
      </c>
      <c r="E45" s="29">
        <v>8.6542014443264179</v>
      </c>
      <c r="F45" s="4">
        <f t="shared" si="2"/>
        <v>65.425181004501539</v>
      </c>
      <c r="G45" s="4">
        <f t="shared" si="3"/>
        <v>354.01403191527817</v>
      </c>
      <c r="H45" s="29">
        <v>34.773413147001079</v>
      </c>
      <c r="I45" s="29">
        <v>12.98888693345187</v>
      </c>
      <c r="J45" s="4">
        <f t="shared" si="4"/>
        <v>30.65176785750046</v>
      </c>
      <c r="K45" s="9">
        <f t="shared" si="5"/>
        <v>2092.8291450672737</v>
      </c>
    </row>
    <row r="46" spans="1:11" x14ac:dyDescent="0.35">
      <c r="A46">
        <v>14</v>
      </c>
      <c r="B46" s="4">
        <f t="shared" si="1"/>
        <v>0.24192189559966773</v>
      </c>
      <c r="C46" s="4">
        <f t="shared" si="0"/>
        <v>0.97029572627599647</v>
      </c>
      <c r="D46" s="29">
        <v>5.3450283596994161</v>
      </c>
      <c r="E46" s="29">
        <v>9.1425176097933303</v>
      </c>
      <c r="F46" s="4">
        <f t="shared" si="2"/>
        <v>71.339499088770197</v>
      </c>
      <c r="G46" s="4">
        <f t="shared" si="3"/>
        <v>353.40301829668567</v>
      </c>
      <c r="H46" s="29">
        <v>31.970713534874445</v>
      </c>
      <c r="I46" s="29">
        <v>16.663533761902059</v>
      </c>
      <c r="J46" s="4">
        <f t="shared" si="4"/>
        <v>39.368785553895748</v>
      </c>
      <c r="K46" s="9">
        <f t="shared" si="5"/>
        <v>2688.0061925346727</v>
      </c>
    </row>
    <row r="47" spans="1:11" x14ac:dyDescent="0.35">
      <c r="A47">
        <v>15</v>
      </c>
      <c r="B47" s="4">
        <f t="shared" si="1"/>
        <v>0.25881904510252074</v>
      </c>
      <c r="C47" s="4">
        <f t="shared" si="0"/>
        <v>0.96592582628906831</v>
      </c>
      <c r="D47" s="29">
        <v>5.1881456175107203</v>
      </c>
      <c r="E47" s="29">
        <v>9.5835226513244862</v>
      </c>
      <c r="F47" s="4">
        <f t="shared" si="2"/>
        <v>77.180739247328418</v>
      </c>
      <c r="G47" s="4">
        <f t="shared" si="3"/>
        <v>352.63982847072191</v>
      </c>
      <c r="H47" s="29">
        <v>29.099150625754827</v>
      </c>
      <c r="I47" s="29">
        <v>19.991464600649547</v>
      </c>
      <c r="J47" s="4">
        <f t="shared" si="4"/>
        <v>48.081588621573587</v>
      </c>
      <c r="K47" s="9">
        <f t="shared" si="5"/>
        <v>3282.895475268353</v>
      </c>
    </row>
    <row r="48" spans="1:11" x14ac:dyDescent="0.35">
      <c r="A48">
        <v>16</v>
      </c>
      <c r="B48" s="4">
        <f t="shared" si="1"/>
        <v>0.27563735581699916</v>
      </c>
      <c r="C48" s="4">
        <f t="shared" si="0"/>
        <v>0.96126169593831889</v>
      </c>
      <c r="D48" s="29">
        <v>4.9833571366762577</v>
      </c>
      <c r="E48" s="29">
        <v>9.9773293828740179</v>
      </c>
      <c r="F48" s="4">
        <f t="shared" si="2"/>
        <v>82.952144025813325</v>
      </c>
      <c r="G48" s="4">
        <f t="shared" si="3"/>
        <v>351.72494206076283</v>
      </c>
      <c r="H48" s="29">
        <v>26.206923669084222</v>
      </c>
      <c r="I48" s="29">
        <v>22.991353063565725</v>
      </c>
      <c r="J48" s="4">
        <f t="shared" si="4"/>
        <v>56.745220356729106</v>
      </c>
      <c r="K48" s="9">
        <f t="shared" si="5"/>
        <v>3874.4274574286073</v>
      </c>
    </row>
    <row r="49" spans="1:11" x14ac:dyDescent="0.35">
      <c r="A49">
        <v>17</v>
      </c>
      <c r="B49" s="4">
        <f t="shared" si="1"/>
        <v>0.29237170472273677</v>
      </c>
      <c r="C49" s="4">
        <f t="shared" si="0"/>
        <v>0.95630475596303544</v>
      </c>
      <c r="D49" s="29">
        <v>4.7353782747424624</v>
      </c>
      <c r="E49" s="29">
        <v>10.324723313526988</v>
      </c>
      <c r="F49" s="4">
        <f t="shared" si="2"/>
        <v>88.656608375411892</v>
      </c>
      <c r="G49" s="4">
        <f t="shared" si="3"/>
        <v>350.65954321650207</v>
      </c>
      <c r="H49" s="29">
        <v>23.332847133002975</v>
      </c>
      <c r="I49" s="29">
        <v>25.685708844363816</v>
      </c>
      <c r="J49" s="4">
        <f t="shared" si="4"/>
        <v>65.323761242408921</v>
      </c>
      <c r="K49" s="9">
        <f t="shared" si="5"/>
        <v>4460.149640604699</v>
      </c>
    </row>
    <row r="50" spans="1:11" x14ac:dyDescent="0.35">
      <c r="A50">
        <v>18</v>
      </c>
      <c r="B50" s="4">
        <f t="shared" si="1"/>
        <v>0.3090169943749474</v>
      </c>
      <c r="C50" s="4">
        <f t="shared" si="0"/>
        <v>0.95105651629515353</v>
      </c>
      <c r="D50" s="29">
        <v>4.448529961741464</v>
      </c>
      <c r="E50" s="29">
        <v>10.627013215332241</v>
      </c>
      <c r="F50" s="4">
        <f t="shared" si="2"/>
        <v>94.296640054291345</v>
      </c>
      <c r="G50" s="4">
        <f t="shared" si="3"/>
        <v>349.44537106035369</v>
      </c>
      <c r="H50" s="29">
        <v>20.507280699212092</v>
      </c>
      <c r="I50" s="29">
        <v>28.099074553496163</v>
      </c>
      <c r="J50" s="4">
        <f t="shared" si="4"/>
        <v>73.789359355079256</v>
      </c>
      <c r="K50" s="9">
        <f t="shared" si="5"/>
        <v>5038.1603623023593</v>
      </c>
    </row>
    <row r="51" spans="1:11" x14ac:dyDescent="0.35">
      <c r="A51">
        <v>19</v>
      </c>
      <c r="B51" s="4">
        <f t="shared" si="1"/>
        <v>0.3255681544571567</v>
      </c>
      <c r="C51" s="4">
        <f t="shared" si="0"/>
        <v>0.94551857559931685</v>
      </c>
      <c r="D51" s="29">
        <v>4.1267237621318245</v>
      </c>
      <c r="E51" s="29">
        <v>10.885899924108571</v>
      </c>
      <c r="F51" s="4">
        <f t="shared" si="2"/>
        <v>99.874345241849824</v>
      </c>
      <c r="G51" s="4">
        <f t="shared" si="3"/>
        <v>348.08458835716976</v>
      </c>
      <c r="H51" s="29">
        <v>17.753211175517393</v>
      </c>
      <c r="I51" s="29">
        <v>30.256651504481113</v>
      </c>
      <c r="J51" s="4">
        <f t="shared" si="4"/>
        <v>82.121134066332431</v>
      </c>
      <c r="K51" s="9">
        <f t="shared" si="5"/>
        <v>5607.0339433274203</v>
      </c>
    </row>
    <row r="52" spans="1:11" x14ac:dyDescent="0.35">
      <c r="A52">
        <v>20</v>
      </c>
      <c r="B52" s="4">
        <f t="shared" si="1"/>
        <v>0.34202014332566871</v>
      </c>
      <c r="C52" s="4">
        <f t="shared" si="0"/>
        <v>0.93969262078590843</v>
      </c>
      <c r="D52" s="29">
        <v>3.7734654242291654</v>
      </c>
      <c r="E52" s="29">
        <v>11.103364542799525</v>
      </c>
      <c r="F52" s="4">
        <f t="shared" si="2"/>
        <v>105.39143263808448</v>
      </c>
      <c r="G52" s="4">
        <f t="shared" si="3"/>
        <v>346.5796695768866</v>
      </c>
      <c r="H52" s="29">
        <v>15.087367349119789</v>
      </c>
      <c r="I52" s="29">
        <v>32.183302318617535</v>
      </c>
      <c r="J52" s="4">
        <f t="shared" si="4"/>
        <v>90.304065288964694</v>
      </c>
      <c r="K52" s="9">
        <f t="shared" si="5"/>
        <v>6165.7448481738165</v>
      </c>
    </row>
    <row r="53" spans="1:11" x14ac:dyDescent="0.35">
      <c r="A53">
        <v>21</v>
      </c>
      <c r="B53" s="4">
        <f t="shared" si="1"/>
        <v>0.35836794954530027</v>
      </c>
      <c r="C53" s="4">
        <f t="shared" si="0"/>
        <v>0.93358042649720174</v>
      </c>
      <c r="D53" s="29">
        <v>3.3918712252955885</v>
      </c>
      <c r="E53" s="29">
        <v>11.28157561022374</v>
      </c>
      <c r="F53" s="4">
        <f t="shared" si="2"/>
        <v>110.84923035607954</v>
      </c>
      <c r="G53" s="4">
        <f t="shared" si="3"/>
        <v>344.93330791299138</v>
      </c>
      <c r="H53" s="29">
        <v>12.521288947112115</v>
      </c>
      <c r="I53" s="29">
        <v>33.902866661299853</v>
      </c>
      <c r="J53" s="4">
        <f t="shared" si="4"/>
        <v>98.327941408967433</v>
      </c>
      <c r="K53" s="9">
        <f t="shared" si="5"/>
        <v>6713.5958523449153</v>
      </c>
    </row>
    <row r="54" spans="1:11" x14ac:dyDescent="0.35">
      <c r="A54">
        <v>22</v>
      </c>
      <c r="B54" s="4">
        <f t="shared" si="1"/>
        <v>0.37460659341591201</v>
      </c>
      <c r="C54" s="4">
        <f t="shared" si="0"/>
        <v>0.92718385456678742</v>
      </c>
      <c r="D54" s="29">
        <v>2.9846925334102608</v>
      </c>
      <c r="E54" s="29">
        <v>11.422813803419771</v>
      </c>
      <c r="F54" s="4">
        <f t="shared" si="2"/>
        <v>116.24871102856881</v>
      </c>
      <c r="G54" s="4">
        <f t="shared" si="3"/>
        <v>343.14833982505166</v>
      </c>
      <c r="H54" s="29">
        <v>10.062302867328613</v>
      </c>
      <c r="I54" s="29">
        <v>35.437725688553293</v>
      </c>
      <c r="J54" s="4">
        <f t="shared" si="4"/>
        <v>106.18640816124019</v>
      </c>
      <c r="K54" s="9">
        <f t="shared" si="5"/>
        <v>7250.1531018698943</v>
      </c>
    </row>
    <row r="55" spans="1:11" x14ac:dyDescent="0.35">
      <c r="A55">
        <v>23</v>
      </c>
      <c r="B55" s="4">
        <f t="shared" si="1"/>
        <v>0.39073112848927377</v>
      </c>
      <c r="C55" s="4">
        <f t="shared" si="0"/>
        <v>0.92050485345244037</v>
      </c>
      <c r="D55" s="29">
        <v>2.5543450595490782</v>
      </c>
      <c r="E55" s="29">
        <v>11.529412213045021</v>
      </c>
      <c r="F55" s="4">
        <f t="shared" si="2"/>
        <v>121.59052160183542</v>
      </c>
      <c r="G55" s="4">
        <f t="shared" si="3"/>
        <v>341.22768514481766</v>
      </c>
      <c r="H55" s="29">
        <v>7.7143835112406638</v>
      </c>
      <c r="I55" s="29">
        <v>36.808556313410975</v>
      </c>
      <c r="J55" s="4">
        <f t="shared" si="4"/>
        <v>113.87613809059475</v>
      </c>
      <c r="K55" s="9">
        <f t="shared" si="5"/>
        <v>7775.1894060943923</v>
      </c>
    </row>
    <row r="56" spans="1:11" x14ac:dyDescent="0.35">
      <c r="A56">
        <v>24</v>
      </c>
      <c r="B56" s="4">
        <f t="shared" si="1"/>
        <v>0.40673664307580021</v>
      </c>
      <c r="C56" s="4">
        <f t="shared" si="0"/>
        <v>0.91354545764260087</v>
      </c>
      <c r="D56" s="29">
        <v>2.1029401930815936</v>
      </c>
      <c r="E56" s="29">
        <v>11.603710032417851</v>
      </c>
      <c r="F56" s="4">
        <f t="shared" si="2"/>
        <v>126.8750152099916</v>
      </c>
      <c r="G56" s="4">
        <f t="shared" si="3"/>
        <v>339.1743005865373</v>
      </c>
      <c r="H56" s="29">
        <v>5.4788903827091842</v>
      </c>
      <c r="I56" s="29">
        <v>38.034224902713696</v>
      </c>
      <c r="J56" s="4">
        <f t="shared" si="4"/>
        <v>121.39612482728242</v>
      </c>
      <c r="K56" s="9">
        <f t="shared" si="5"/>
        <v>8288.6360525072596</v>
      </c>
    </row>
    <row r="57" spans="1:11" x14ac:dyDescent="0.35">
      <c r="A57">
        <v>25</v>
      </c>
      <c r="B57" s="4">
        <f t="shared" si="1"/>
        <v>0.42261826174069944</v>
      </c>
      <c r="C57" s="4">
        <f t="shared" si="0"/>
        <v>0.90630778703664994</v>
      </c>
      <c r="D57" s="29">
        <v>1.6323165743508454</v>
      </c>
      <c r="E57" s="29">
        <v>11.648017518726562</v>
      </c>
      <c r="F57" s="4">
        <f t="shared" si="2"/>
        <v>132.10228328314014</v>
      </c>
      <c r="G57" s="4">
        <f t="shared" si="3"/>
        <v>336.99114452006251</v>
      </c>
      <c r="H57" s="29">
        <v>3.355186564453402</v>
      </c>
      <c r="I57" s="29">
        <v>39.131779330032387</v>
      </c>
      <c r="J57" s="4">
        <f t="shared" si="4"/>
        <v>128.74709671868675</v>
      </c>
      <c r="K57" s="9">
        <f t="shared" si="5"/>
        <v>8790.5427709198066</v>
      </c>
    </row>
    <row r="58" spans="1:11" x14ac:dyDescent="0.35">
      <c r="A58">
        <v>26</v>
      </c>
      <c r="B58" s="4">
        <f t="shared" si="1"/>
        <v>0.4383711467890774</v>
      </c>
      <c r="C58" s="4">
        <f t="shared" si="0"/>
        <v>0.89879404629916704</v>
      </c>
      <c r="D58" s="29">
        <v>1.1440706600467649</v>
      </c>
      <c r="E58" s="29">
        <v>11.664590232898476</v>
      </c>
      <c r="F58" s="4">
        <f t="shared" si="2"/>
        <v>137.2721866449649</v>
      </c>
      <c r="G58" s="4">
        <f t="shared" si="3"/>
        <v>334.6811510132967</v>
      </c>
      <c r="H58" s="29">
        <v>1.3411477343700509</v>
      </c>
      <c r="I58" s="29">
        <v>40.116507175475164</v>
      </c>
      <c r="J58" s="4">
        <f t="shared" si="4"/>
        <v>135.93103891059485</v>
      </c>
      <c r="K58" s="9">
        <f t="shared" si="5"/>
        <v>9281.0451023220321</v>
      </c>
    </row>
    <row r="59" spans="1:11" x14ac:dyDescent="0.35">
      <c r="A59">
        <v>27</v>
      </c>
      <c r="B59" s="4">
        <f t="shared" si="1"/>
        <v>0.45399049973954675</v>
      </c>
      <c r="C59" s="4">
        <f t="shared" si="0"/>
        <v>0.8910065241883679</v>
      </c>
      <c r="D59" s="29">
        <v>0.63958549654653041</v>
      </c>
      <c r="E59" s="29">
        <v>11.655610780249418</v>
      </c>
      <c r="F59" s="4">
        <f t="shared" si="2"/>
        <v>142.3843848147618</v>
      </c>
      <c r="G59" s="4">
        <f t="shared" si="3"/>
        <v>332.24721136616449</v>
      </c>
      <c r="H59" s="29">
        <v>-0.56642565866148464</v>
      </c>
      <c r="I59" s="29">
        <v>41.002035643182467</v>
      </c>
      <c r="J59" s="4">
        <f t="shared" si="4"/>
        <v>142.95081047342327</v>
      </c>
      <c r="K59" s="9">
        <f t="shared" si="5"/>
        <v>9760.3382571802049</v>
      </c>
    </row>
    <row r="60" spans="1:11" x14ac:dyDescent="0.35">
      <c r="A60">
        <v>28</v>
      </c>
      <c r="B60" s="4">
        <f t="shared" si="1"/>
        <v>0.46947156278589081</v>
      </c>
      <c r="C60" s="4">
        <f t="shared" si="0"/>
        <v>0.88294759285892699</v>
      </c>
      <c r="D60" s="29">
        <v>0.12005725544695167</v>
      </c>
      <c r="E60" s="29">
        <v>11.623176515147705</v>
      </c>
      <c r="F60" s="4">
        <f t="shared" si="2"/>
        <v>147.43836306797439</v>
      </c>
      <c r="G60" s="4">
        <f t="shared" si="3"/>
        <v>329.69216159940049</v>
      </c>
      <c r="H60" s="29">
        <v>-2.3714795303141663</v>
      </c>
      <c r="I60" s="29">
        <v>41.80045523348582</v>
      </c>
      <c r="J60" s="4">
        <f t="shared" si="4"/>
        <v>149.80984259828855</v>
      </c>
      <c r="K60" s="9">
        <f t="shared" si="5"/>
        <v>10228.656508988908</v>
      </c>
    </row>
    <row r="61" spans="1:11" x14ac:dyDescent="0.35">
      <c r="A61">
        <v>29</v>
      </c>
      <c r="B61" s="4">
        <f t="shared" si="1"/>
        <v>0.48480962024633706</v>
      </c>
      <c r="C61" s="4">
        <f t="shared" si="0"/>
        <v>0.87461970713939574</v>
      </c>
      <c r="D61" s="29">
        <v>-0.41348067255106002</v>
      </c>
      <c r="E61" s="29">
        <v>11.569291912878811</v>
      </c>
      <c r="F61" s="4">
        <f t="shared" si="2"/>
        <v>152.43345705123355</v>
      </c>
      <c r="G61" s="4">
        <f t="shared" si="3"/>
        <v>327.01877460140929</v>
      </c>
      <c r="H61" s="29">
        <v>-4.0784474342637598</v>
      </c>
      <c r="I61" s="29">
        <v>42.522454368495502</v>
      </c>
      <c r="J61" s="4">
        <f t="shared" si="4"/>
        <v>156.5119044854973</v>
      </c>
      <c r="K61" s="9">
        <f t="shared" si="5"/>
        <v>10686.257209698992</v>
      </c>
    </row>
    <row r="62" spans="1:11" x14ac:dyDescent="0.35">
      <c r="A62">
        <v>30</v>
      </c>
      <c r="B62" s="4">
        <f t="shared" si="1"/>
        <v>0.49999999999999994</v>
      </c>
      <c r="C62" s="4">
        <f t="shared" si="0"/>
        <v>0.86602540378443871</v>
      </c>
      <c r="D62" s="29">
        <v>-0.96013606287186803</v>
      </c>
      <c r="E62" s="29">
        <v>11.49586453524239</v>
      </c>
      <c r="F62" s="4">
        <f t="shared" si="2"/>
        <v>157.36887491427765</v>
      </c>
      <c r="G62" s="4">
        <f t="shared" si="3"/>
        <v>324.22975585979594</v>
      </c>
      <c r="H62" s="29">
        <v>-5.692049866063873</v>
      </c>
      <c r="I62" s="29">
        <v>43.177456159774138</v>
      </c>
      <c r="J62" s="4">
        <f t="shared" si="4"/>
        <v>163.06092478034154</v>
      </c>
      <c r="K62" s="9">
        <f t="shared" si="5"/>
        <v>11133.408597782247</v>
      </c>
    </row>
    <row r="63" spans="1:11" x14ac:dyDescent="0.35">
      <c r="A63">
        <v>31</v>
      </c>
      <c r="B63" s="4">
        <f t="shared" si="1"/>
        <v>0.51503807491005416</v>
      </c>
      <c r="C63" s="4">
        <f t="shared" si="0"/>
        <v>0.85716730070211233</v>
      </c>
      <c r="D63" s="29">
        <v>-1.519138649529566</v>
      </c>
      <c r="E63" s="29">
        <v>11.404703715407848</v>
      </c>
      <c r="F63" s="4">
        <f t="shared" si="2"/>
        <v>162.24371703047373</v>
      </c>
      <c r="G63" s="4">
        <f t="shared" si="3"/>
        <v>321.3277419031657</v>
      </c>
      <c r="H63" s="29">
        <v>-7.2171408918889579</v>
      </c>
      <c r="I63" s="29">
        <v>43.773751506983707</v>
      </c>
      <c r="J63" s="4">
        <f t="shared" si="4"/>
        <v>169.46085792236269</v>
      </c>
      <c r="K63" s="9">
        <f t="shared" si="5"/>
        <v>11570.380672879912</v>
      </c>
    </row>
    <row r="64" spans="1:11" x14ac:dyDescent="0.35">
      <c r="A64">
        <v>32</v>
      </c>
      <c r="B64" s="4">
        <f t="shared" si="1"/>
        <v>0.5299192642332049</v>
      </c>
      <c r="C64" s="4">
        <f t="shared" si="0"/>
        <v>0.84804809615642596</v>
      </c>
      <c r="D64" s="29">
        <v>-2.0898231854770088</v>
      </c>
      <c r="E64" s="29">
        <v>11.297521259444068</v>
      </c>
      <c r="F64" s="4">
        <f t="shared" si="2"/>
        <v>167.05699344513349</v>
      </c>
      <c r="G64" s="4">
        <f t="shared" si="3"/>
        <v>318.31530075068235</v>
      </c>
      <c r="H64" s="29">
        <v>-8.6585928955140794</v>
      </c>
      <c r="I64" s="29">
        <v>44.318624916171729</v>
      </c>
      <c r="J64" s="4">
        <f t="shared" si="4"/>
        <v>175.71558634064758</v>
      </c>
      <c r="K64" s="9">
        <f t="shared" si="5"/>
        <v>11997.4385179322</v>
      </c>
    </row>
    <row r="65" spans="1:11" x14ac:dyDescent="0.35">
      <c r="A65">
        <v>33</v>
      </c>
      <c r="B65" s="4">
        <f t="shared" si="1"/>
        <v>0.54463903501502708</v>
      </c>
      <c r="C65" s="4">
        <f t="shared" si="0"/>
        <v>0.83867056794542405</v>
      </c>
      <c r="D65" s="29">
        <v>-2.6716145939420599</v>
      </c>
      <c r="E65" s="29">
        <v>11.175933607009739</v>
      </c>
      <c r="F65" s="4">
        <f t="shared" si="2"/>
        <v>171.80763922836803</v>
      </c>
      <c r="G65" s="4">
        <f t="shared" si="3"/>
        <v>315.19493381194741</v>
      </c>
      <c r="H65" s="29">
        <v>-10.021211689939081</v>
      </c>
      <c r="I65" s="29">
        <v>44.818470999508008</v>
      </c>
      <c r="J65" s="4">
        <f t="shared" si="4"/>
        <v>181.82885091830713</v>
      </c>
      <c r="K65" s="9">
        <f t="shared" si="5"/>
        <v>12414.837551459808</v>
      </c>
    </row>
    <row r="66" spans="1:11" x14ac:dyDescent="0.35">
      <c r="A66">
        <v>34</v>
      </c>
      <c r="B66" s="4">
        <f t="shared" si="1"/>
        <v>0.5591929034707469</v>
      </c>
      <c r="C66" s="4">
        <f t="shared" si="0"/>
        <v>0.82903757255504162</v>
      </c>
      <c r="D66" s="29">
        <v>-3.2640150170849935</v>
      </c>
      <c r="E66" s="29">
        <v>11.041465013942016</v>
      </c>
      <c r="F66" s="4">
        <f t="shared" si="2"/>
        <v>176.49452792599186</v>
      </c>
      <c r="G66" s="4">
        <f t="shared" si="3"/>
        <v>311.96907880001845</v>
      </c>
      <c r="H66" s="29">
        <v>-11.30967556974681</v>
      </c>
      <c r="I66" s="29">
        <v>45.278900713627138</v>
      </c>
      <c r="J66" s="4">
        <f t="shared" si="4"/>
        <v>187.80420349573868</v>
      </c>
      <c r="K66" s="9">
        <f t="shared" si="5"/>
        <v>12822.820284600648</v>
      </c>
    </row>
    <row r="67" spans="1:11" x14ac:dyDescent="0.35">
      <c r="A67">
        <v>35</v>
      </c>
      <c r="B67" s="4">
        <f t="shared" si="1"/>
        <v>0.57357643635104605</v>
      </c>
      <c r="C67" s="4">
        <f t="shared" si="0"/>
        <v>0.8191520442889918</v>
      </c>
      <c r="D67" s="29">
        <v>-3.8665925654929154</v>
      </c>
      <c r="E67" s="29">
        <v>10.895551417714273</v>
      </c>
      <c r="F67" s="4">
        <f t="shared" si="2"/>
        <v>181.11648330481012</v>
      </c>
      <c r="G67" s="4">
        <f t="shared" si="3"/>
        <v>308.64011331861906</v>
      </c>
      <c r="H67" s="29">
        <v>-12.528493051714847</v>
      </c>
      <c r="I67" s="29">
        <v>45.704837132894113</v>
      </c>
      <c r="J67" s="4">
        <f t="shared" si="4"/>
        <v>193.64497635652498</v>
      </c>
      <c r="K67" s="9">
        <f t="shared" si="5"/>
        <v>13221.614237680269</v>
      </c>
    </row>
    <row r="68" spans="1:11" x14ac:dyDescent="0.35">
      <c r="A68">
        <v>36</v>
      </c>
      <c r="B68" s="4">
        <f t="shared" si="1"/>
        <v>0.58778525229247314</v>
      </c>
      <c r="C68" s="4">
        <f t="shared" si="0"/>
        <v>0.80901699437494745</v>
      </c>
      <c r="D68" s="29">
        <v>-4.4789715781707713</v>
      </c>
      <c r="E68" s="29">
        <v>10.739544726012141</v>
      </c>
      <c r="F68" s="4">
        <f t="shared" si="2"/>
        <v>185.67228958247711</v>
      </c>
      <c r="G68" s="4">
        <f t="shared" si="3"/>
        <v>305.21035886387386</v>
      </c>
      <c r="H68" s="29">
        <v>-13.681975055833153</v>
      </c>
      <c r="I68" s="29">
        <v>46.100601032988159</v>
      </c>
      <c r="J68" s="4">
        <f t="shared" si="4"/>
        <v>199.35426463831027</v>
      </c>
      <c r="K68" s="9">
        <f t="shared" si="5"/>
        <v>13611.430739268693</v>
      </c>
    </row>
    <row r="69" spans="1:11" x14ac:dyDescent="0.35">
      <c r="A69">
        <v>37</v>
      </c>
      <c r="B69" s="4">
        <f t="shared" si="1"/>
        <v>0.60181502315204827</v>
      </c>
      <c r="C69" s="4">
        <f t="shared" si="0"/>
        <v>0.79863551004729283</v>
      </c>
      <c r="D69" s="29">
        <v>-5.1008242142385711</v>
      </c>
      <c r="E69" s="29">
        <v>10.574717331997135</v>
      </c>
      <c r="F69" s="4">
        <f t="shared" si="2"/>
        <v>190.16070032056794</v>
      </c>
      <c r="G69" s="4">
        <f t="shared" si="3"/>
        <v>301.6820850442266</v>
      </c>
      <c r="H69" s="29">
        <v>-14.77421812343751</v>
      </c>
      <c r="I69" s="29">
        <v>46.469986853158694</v>
      </c>
      <c r="J69" s="4">
        <f t="shared" si="4"/>
        <v>204.93491844400546</v>
      </c>
      <c r="K69" s="9">
        <f t="shared" si="5"/>
        <v>13992.464387552427</v>
      </c>
    </row>
    <row r="70" spans="1:11" x14ac:dyDescent="0.35">
      <c r="A70">
        <v>38</v>
      </c>
      <c r="B70" s="4">
        <f t="shared" si="1"/>
        <v>0.61566147532565829</v>
      </c>
      <c r="C70" s="4">
        <f t="shared" si="0"/>
        <v>0.7880107536067219</v>
      </c>
      <c r="D70" s="29">
        <v>-5.731863212011703</v>
      </c>
      <c r="E70" s="29">
        <v>10.402266709926351</v>
      </c>
      <c r="F70" s="4">
        <f t="shared" si="2"/>
        <v>194.5804461450393</v>
      </c>
      <c r="G70" s="4">
        <f t="shared" si="3"/>
        <v>298.05751387229793</v>
      </c>
      <c r="H70" s="29">
        <v>-15.809095968326325</v>
      </c>
      <c r="I70" s="29">
        <v>46.816329768082163</v>
      </c>
      <c r="J70" s="4">
        <f t="shared" si="4"/>
        <v>210.38954211336562</v>
      </c>
      <c r="K70" s="9">
        <f t="shared" si="5"/>
        <v>14364.893000599533</v>
      </c>
    </row>
    <row r="71" spans="1:11" x14ac:dyDescent="0.35">
      <c r="A71">
        <v>39</v>
      </c>
      <c r="B71" s="4">
        <f t="shared" si="1"/>
        <v>0.62932039104983739</v>
      </c>
      <c r="C71" s="4">
        <f t="shared" si="0"/>
        <v>0.7771459614569709</v>
      </c>
      <c r="D71" s="29">
        <v>-6.3718356668417897</v>
      </c>
      <c r="E71" s="29">
        <v>10.223319984101522</v>
      </c>
      <c r="F71" s="4">
        <f t="shared" si="2"/>
        <v>198.9302414425546</v>
      </c>
      <c r="G71" s="4">
        <f t="shared" si="3"/>
        <v>294.33882402175067</v>
      </c>
      <c r="H71" s="29">
        <v>-16.790257228517095</v>
      </c>
      <c r="I71" s="29">
        <v>47.14256467366549</v>
      </c>
      <c r="J71" s="4">
        <f t="shared" si="4"/>
        <v>215.72049867107171</v>
      </c>
      <c r="K71" s="9">
        <f t="shared" si="5"/>
        <v>14728.877920063966</v>
      </c>
    </row>
    <row r="72" spans="1:11" x14ac:dyDescent="0.35">
      <c r="A72">
        <v>40</v>
      </c>
      <c r="B72" s="4">
        <f t="shared" si="1"/>
        <v>0.64278760968653925</v>
      </c>
      <c r="C72" s="4">
        <f t="shared" si="0"/>
        <v>0.76604444311897801</v>
      </c>
      <c r="D72" s="29">
        <v>-7.0205176949166344</v>
      </c>
      <c r="E72" s="29">
        <v>10.038938394694668</v>
      </c>
      <c r="F72" s="4">
        <f t="shared" si="2"/>
        <v>203.20879016533178</v>
      </c>
      <c r="G72" s="4">
        <f t="shared" si="3"/>
        <v>290.52815497280284</v>
      </c>
      <c r="H72" s="29">
        <v>-17.721127749311567</v>
      </c>
      <c r="I72" s="29">
        <v>47.451277905381509</v>
      </c>
      <c r="J72" s="4">
        <f t="shared" si="4"/>
        <v>220.92991791464334</v>
      </c>
      <c r="K72" s="9">
        <f t="shared" si="5"/>
        <v>15084.564563408852</v>
      </c>
    </row>
    <row r="73" spans="1:11" x14ac:dyDescent="0.35">
      <c r="A73">
        <v>41</v>
      </c>
      <c r="B73" s="4">
        <f t="shared" si="1"/>
        <v>0.65605902899050728</v>
      </c>
      <c r="C73" s="4">
        <f t="shared" si="0"/>
        <v>0.75470958022277201</v>
      </c>
      <c r="D73" s="29">
        <v>-7.6777098654612104</v>
      </c>
      <c r="E73" s="29">
        <v>9.8501216075847822</v>
      </c>
      <c r="F73" s="4">
        <f t="shared" si="2"/>
        <v>207.41479086192797</v>
      </c>
      <c r="G73" s="4">
        <f t="shared" si="3"/>
        <v>286.62761099362228</v>
      </c>
      <c r="H73" s="29">
        <v>-18.604916100185608</v>
      </c>
      <c r="I73" s="29">
        <v>47.744752484234851</v>
      </c>
      <c r="J73" s="4">
        <f t="shared" si="4"/>
        <v>226.01970696211359</v>
      </c>
      <c r="K73" s="9">
        <f t="shared" si="5"/>
        <v>15432.083144076407</v>
      </c>
    </row>
    <row r="74" spans="1:11" x14ac:dyDescent="0.35">
      <c r="A74">
        <v>42</v>
      </c>
      <c r="B74" s="4">
        <f t="shared" si="1"/>
        <v>0.66913060635885824</v>
      </c>
      <c r="C74" s="4">
        <f t="shared" si="0"/>
        <v>0.74314482547739424</v>
      </c>
      <c r="D74" s="29">
        <v>-8.3432332980396211</v>
      </c>
      <c r="E74" s="29">
        <v>9.6578118333722358</v>
      </c>
      <c r="F74" s="4">
        <f t="shared" si="2"/>
        <v>211.54694103712092</v>
      </c>
      <c r="G74" s="4">
        <f t="shared" si="3"/>
        <v>282.63926492286828</v>
      </c>
      <c r="H74" s="29">
        <v>-19.44462132454645</v>
      </c>
      <c r="I74" s="29">
        <v>48.02500763932445</v>
      </c>
      <c r="J74" s="4">
        <f t="shared" si="4"/>
        <v>230.99156236166738</v>
      </c>
      <c r="K74" s="9">
        <f t="shared" si="5"/>
        <v>15771.549498304981</v>
      </c>
    </row>
    <row r="75" spans="1:11" x14ac:dyDescent="0.35">
      <c r="A75">
        <v>43</v>
      </c>
      <c r="B75" s="4">
        <f t="shared" si="1"/>
        <v>0.68199836006249848</v>
      </c>
      <c r="C75" s="4">
        <f t="shared" si="0"/>
        <v>0.73135370161917046</v>
      </c>
      <c r="D75" s="29">
        <v>-9.0169263347141992</v>
      </c>
      <c r="E75" s="29">
        <v>9.4628977343896281</v>
      </c>
      <c r="F75" s="4">
        <f t="shared" si="2"/>
        <v>215.60394093099126</v>
      </c>
      <c r="G75" s="4">
        <f t="shared" si="3"/>
        <v>278.56516173230239</v>
      </c>
      <c r="H75" s="29">
        <v>-20.243042156388476</v>
      </c>
      <c r="I75" s="29">
        <v>48.293833297596578</v>
      </c>
      <c r="J75" s="4">
        <f t="shared" si="4"/>
        <v>235.84698308737973</v>
      </c>
      <c r="K75" s="9">
        <f t="shared" si="5"/>
        <v>16103.065972446879</v>
      </c>
    </row>
    <row r="76" spans="1:11" x14ac:dyDescent="0.35">
      <c r="A76">
        <v>44</v>
      </c>
      <c r="B76" s="4">
        <f t="shared" si="1"/>
        <v>0.69465837045899725</v>
      </c>
      <c r="C76" s="4">
        <f t="shared" si="0"/>
        <v>0.71933980033865119</v>
      </c>
      <c r="D76" s="29">
        <v>-9.6986417085975347</v>
      </c>
      <c r="E76" s="29">
        <v>9.266218108745889</v>
      </c>
      <c r="F76" s="4">
        <f t="shared" si="2"/>
        <v>219.58449679553246</v>
      </c>
      <c r="G76" s="4">
        <f t="shared" si="3"/>
        <v>274.40732185860952</v>
      </c>
      <c r="H76" s="29">
        <v>-21.002787123044811</v>
      </c>
      <c r="I76" s="29">
        <v>48.552820167786038</v>
      </c>
      <c r="J76" s="4">
        <f t="shared" si="4"/>
        <v>240.58728391857727</v>
      </c>
      <c r="K76" s="9">
        <f t="shared" si="5"/>
        <v>16426.722336479052</v>
      </c>
    </row>
    <row r="77" spans="1:11" x14ac:dyDescent="0.35">
      <c r="A77">
        <v>45</v>
      </c>
      <c r="B77" s="4">
        <f t="shared" si="1"/>
        <v>0.70710678118654746</v>
      </c>
      <c r="C77" s="4">
        <f t="shared" si="0"/>
        <v>0.70710678118654757</v>
      </c>
      <c r="D77" s="29">
        <v>-10.38824414083517</v>
      </c>
      <c r="E77" s="29">
        <v>9.0685653479816892</v>
      </c>
      <c r="F77" s="4">
        <f t="shared" si="2"/>
        <v>223.48732373661539</v>
      </c>
      <c r="G77" s="4">
        <f t="shared" si="3"/>
        <v>270.16774430111434</v>
      </c>
      <c r="H77" s="29">
        <v>-21.726285098351489</v>
      </c>
      <c r="I77" s="29">
        <v>48.803385981315792</v>
      </c>
      <c r="J77" s="4">
        <f t="shared" si="4"/>
        <v>245.21360883496689</v>
      </c>
      <c r="K77" s="9">
        <f t="shared" si="5"/>
        <v>16742.596698590336</v>
      </c>
    </row>
    <row r="78" spans="1:11" x14ac:dyDescent="0.35">
      <c r="A78">
        <v>46</v>
      </c>
      <c r="B78" s="4">
        <f t="shared" si="1"/>
        <v>0.71933980033865108</v>
      </c>
      <c r="C78" s="4">
        <f t="shared" si="0"/>
        <v>0.69465837045899725</v>
      </c>
      <c r="D78" s="29">
        <v>-11.085608307343165</v>
      </c>
      <c r="E78" s="29">
        <v>8.8706886703879348</v>
      </c>
      <c r="F78" s="4">
        <f t="shared" si="2"/>
        <v>227.31114817984903</v>
      </c>
      <c r="G78" s="4">
        <f t="shared" si="3"/>
        <v>265.84840948755601</v>
      </c>
      <c r="H78" s="29">
        <v>-22.415795983670883</v>
      </c>
      <c r="I78" s="29">
        <v>49.046798390951842</v>
      </c>
      <c r="J78" s="4">
        <f t="shared" si="4"/>
        <v>249.7269441635199</v>
      </c>
      <c r="K78" s="9">
        <f t="shared" si="5"/>
        <v>17050.756402819148</v>
      </c>
    </row>
    <row r="79" spans="1:11" x14ac:dyDescent="0.35">
      <c r="A79">
        <v>47</v>
      </c>
      <c r="B79" s="4">
        <f t="shared" si="1"/>
        <v>0.73135370161917046</v>
      </c>
      <c r="C79" s="4">
        <f t="shared" si="0"/>
        <v>0.68199836006249848</v>
      </c>
      <c r="D79" s="29">
        <v>-11.790617124780923</v>
      </c>
      <c r="E79" s="29">
        <v>8.6732971359177498</v>
      </c>
      <c r="F79" s="4">
        <f t="shared" si="2"/>
        <v>231.05471001072564</v>
      </c>
      <c r="G79" s="4">
        <f t="shared" si="3"/>
        <v>261.45128191396122</v>
      </c>
      <c r="H79" s="29">
        <v>-23.073421281932962</v>
      </c>
      <c r="I79" s="29">
        <v>49.284194969995717</v>
      </c>
      <c r="J79" s="4">
        <f t="shared" si="4"/>
        <v>254.12813129265859</v>
      </c>
      <c r="K79" s="9">
        <f t="shared" si="5"/>
        <v>17351.258897147625</v>
      </c>
    </row>
    <row r="80" spans="1:11" x14ac:dyDescent="0.35">
      <c r="A80">
        <v>48</v>
      </c>
      <c r="B80" s="4">
        <f t="shared" si="1"/>
        <v>0.74314482547739424</v>
      </c>
      <c r="C80" s="4">
        <f t="shared" si="0"/>
        <v>0.66913060635885824</v>
      </c>
      <c r="D80" s="29">
        <v>-12.503160312367555</v>
      </c>
      <c r="E80" s="29">
        <v>8.4770624512878072</v>
      </c>
      <c r="F80" s="4">
        <f t="shared" si="2"/>
        <v>234.71676443231243</v>
      </c>
      <c r="G80" s="4">
        <f t="shared" si="3"/>
        <v>256.97831256732803</v>
      </c>
      <c r="H80" s="29">
        <v>-23.701114397455449</v>
      </c>
      <c r="I80" s="29">
        <v>49.516600701632136</v>
      </c>
      <c r="J80" s="4">
        <f t="shared" si="4"/>
        <v>258.41787882976786</v>
      </c>
      <c r="K80" s="9">
        <f t="shared" si="5"/>
        <v>17644.152563587359</v>
      </c>
    </row>
    <row r="81" spans="1:11" x14ac:dyDescent="0.35">
      <c r="A81">
        <v>49</v>
      </c>
      <c r="B81" s="4">
        <f t="shared" si="1"/>
        <v>0.75470958022277201</v>
      </c>
      <c r="C81" s="4">
        <f t="shared" si="0"/>
        <v>0.65605902899050728</v>
      </c>
      <c r="D81" s="29">
        <v>-13.223133192357892</v>
      </c>
      <c r="E81" s="29">
        <v>8.2826215756101078</v>
      </c>
      <c r="F81" s="4">
        <f t="shared" si="2"/>
        <v>238.29608357754506</v>
      </c>
      <c r="G81" s="4">
        <f t="shared" si="3"/>
        <v>252.43144114157602</v>
      </c>
      <c r="H81" s="29">
        <v>-24.300690546068761</v>
      </c>
      <c r="I81" s="29">
        <v>49.744943300099273</v>
      </c>
      <c r="J81" s="4">
        <f t="shared" si="4"/>
        <v>262.59677412361384</v>
      </c>
      <c r="K81" s="9">
        <f t="shared" si="5"/>
        <v>17929.477504902457</v>
      </c>
    </row>
    <row r="82" spans="1:11" x14ac:dyDescent="0.35">
      <c r="A82">
        <v>50</v>
      </c>
      <c r="B82" s="4">
        <f t="shared" si="1"/>
        <v>0.76604444311897801</v>
      </c>
      <c r="C82" s="4">
        <f t="shared" si="0"/>
        <v>0.64278760968653936</v>
      </c>
      <c r="D82" s="29">
        <v>-13.95043569738678</v>
      </c>
      <c r="E82" s="29">
        <v>8.0905791379497103</v>
      </c>
      <c r="F82" s="4">
        <f t="shared" si="2"/>
        <v>241.79145790778963</v>
      </c>
      <c r="G82" s="4">
        <f t="shared" si="3"/>
        <v>247.81259805827881</v>
      </c>
      <c r="H82" s="29">
        <v>-24.873836199404806</v>
      </c>
      <c r="I82" s="29">
        <v>49.970066662623147</v>
      </c>
      <c r="J82" s="4">
        <f t="shared" si="4"/>
        <v>266.66529410719443</v>
      </c>
      <c r="K82" s="9">
        <f t="shared" si="5"/>
        <v>18207.266284933379</v>
      </c>
    </row>
    <row r="83" spans="1:11" x14ac:dyDescent="0.35">
      <c r="A83">
        <v>51</v>
      </c>
      <c r="B83" s="4">
        <f t="shared" si="1"/>
        <v>0.7771459614569709</v>
      </c>
      <c r="C83" s="4">
        <f t="shared" si="0"/>
        <v>0.6293203910498375</v>
      </c>
      <c r="D83" s="29">
        <v>-14.684971557566783</v>
      </c>
      <c r="E83" s="29">
        <v>7.9015096787499388</v>
      </c>
      <c r="F83" s="4">
        <f t="shared" si="2"/>
        <v>245.20169742466365</v>
      </c>
      <c r="G83" s="4">
        <f t="shared" si="3"/>
        <v>243.12370630423976</v>
      </c>
      <c r="H83" s="29">
        <v>-25.422118016822239</v>
      </c>
      <c r="I83" s="29">
        <v>50.19274271336058</v>
      </c>
      <c r="J83" s="4">
        <f t="shared" si="4"/>
        <v>270.62381544148587</v>
      </c>
      <c r="K83" s="9">
        <f t="shared" si="5"/>
        <v>18477.544621187597</v>
      </c>
    </row>
    <row r="84" spans="1:11" x14ac:dyDescent="0.35">
      <c r="A84">
        <v>52</v>
      </c>
      <c r="B84" s="4">
        <f t="shared" si="1"/>
        <v>0.78801075360672201</v>
      </c>
      <c r="C84" s="4">
        <f t="shared" si="0"/>
        <v>0.61566147532565829</v>
      </c>
      <c r="D84" s="29">
        <v>-15.426647644280266</v>
      </c>
      <c r="E84" s="29">
        <v>7.7159597272387117</v>
      </c>
      <c r="F84" s="4">
        <f t="shared" si="2"/>
        <v>248.52563271805354</v>
      </c>
      <c r="G84" s="4">
        <f t="shared" si="3"/>
        <v>238.36668309814851</v>
      </c>
      <c r="H84" s="29">
        <v>-25.946991240480472</v>
      </c>
      <c r="I84" s="29">
        <v>50.413681867606797</v>
      </c>
      <c r="J84" s="4">
        <f t="shared" si="4"/>
        <v>274.47262395853403</v>
      </c>
      <c r="K84" s="9">
        <f t="shared" si="5"/>
        <v>18740.332029591205</v>
      </c>
    </row>
    <row r="85" spans="1:11" x14ac:dyDescent="0.35">
      <c r="A85">
        <v>53</v>
      </c>
      <c r="B85" s="4">
        <f t="shared" si="1"/>
        <v>0.79863551004729283</v>
      </c>
      <c r="C85" s="4">
        <f t="shared" si="0"/>
        <v>0.60181502315204838</v>
      </c>
      <c r="D85" s="29">
        <v>-16.17537345112224</v>
      </c>
      <c r="E85" s="29">
        <v>7.53444972683846</v>
      </c>
      <c r="F85" s="4">
        <f t="shared" si="2"/>
        <v>251.76211586975333</v>
      </c>
      <c r="G85" s="4">
        <f t="shared" si="3"/>
        <v>233.54344139846577</v>
      </c>
      <c r="H85" s="29">
        <v>-26.449807545232044</v>
      </c>
      <c r="I85" s="29">
        <v>50.633542315866528</v>
      </c>
      <c r="J85" s="4">
        <f t="shared" si="4"/>
        <v>278.21192341498539</v>
      </c>
      <c r="K85" s="9">
        <f t="shared" si="5"/>
        <v>18995.64242215901</v>
      </c>
    </row>
    <row r="86" spans="1:11" x14ac:dyDescent="0.35">
      <c r="A86">
        <v>54</v>
      </c>
      <c r="B86" s="4">
        <f t="shared" si="1"/>
        <v>0.80901699437494745</v>
      </c>
      <c r="C86" s="4">
        <f t="shared" si="0"/>
        <v>0.58778525229247314</v>
      </c>
      <c r="D86" s="29">
        <v>-16.931060695506218</v>
      </c>
      <c r="E86" s="29">
        <v>7.3574758203254902</v>
      </c>
      <c r="F86" s="4">
        <f t="shared" si="2"/>
        <v>254.91002122909529</v>
      </c>
      <c r="G86" s="4">
        <f t="shared" si="3"/>
        <v>228.65589126440884</v>
      </c>
      <c r="H86" s="29">
        <v>-26.931822346610097</v>
      </c>
      <c r="I86" s="29">
        <v>50.852938302667191</v>
      </c>
      <c r="J86" s="4">
        <f t="shared" si="4"/>
        <v>281.84184357570541</v>
      </c>
      <c r="K86" s="9">
        <f t="shared" si="5"/>
        <v>19243.484658924583</v>
      </c>
    </row>
    <row r="87" spans="1:11" x14ac:dyDescent="0.35">
      <c r="A87">
        <v>55</v>
      </c>
      <c r="B87" s="4">
        <f t="shared" si="1"/>
        <v>0.8191520442889918</v>
      </c>
      <c r="C87" s="4">
        <f t="shared" si="0"/>
        <v>0.57357643635104616</v>
      </c>
      <c r="D87" s="29">
        <v>-17.69362302710627</v>
      </c>
      <c r="E87" s="29">
        <v>7.1855115060892061</v>
      </c>
      <c r="F87" s="4">
        <f t="shared" si="2"/>
        <v>257.96824607428323</v>
      </c>
      <c r="G87" s="4">
        <f t="shared" si="3"/>
        <v>223.70594108151843</v>
      </c>
      <c r="H87" s="29">
        <v>-27.394201578284608</v>
      </c>
      <c r="I87" s="29">
        <v>51.072447553822421</v>
      </c>
      <c r="J87" s="4">
        <f t="shared" si="4"/>
        <v>285.36244765256782</v>
      </c>
      <c r="K87" s="9">
        <f t="shared" si="5"/>
        <v>19483.863055842965</v>
      </c>
    </row>
    <row r="88" spans="1:11" x14ac:dyDescent="0.35">
      <c r="A88">
        <v>56</v>
      </c>
      <c r="B88" s="4">
        <f t="shared" si="1"/>
        <v>0.82903757255504174</v>
      </c>
      <c r="C88" s="4">
        <f t="shared" si="0"/>
        <v>0.55919290347074679</v>
      </c>
      <c r="D88" s="29">
        <v>-18.462975831634566</v>
      </c>
      <c r="E88" s="29">
        <v>7.019009176371533</v>
      </c>
      <c r="F88" s="4">
        <f t="shared" si="2"/>
        <v>260.93571117081819</v>
      </c>
      <c r="G88" s="4">
        <f t="shared" si="3"/>
        <v>218.69549866281747</v>
      </c>
      <c r="H88" s="29">
        <v>-27.838027955760065</v>
      </c>
      <c r="I88" s="29">
        <v>51.292617987874706</v>
      </c>
      <c r="J88" s="4">
        <f t="shared" si="4"/>
        <v>288.77373912657828</v>
      </c>
      <c r="K88" s="9">
        <f t="shared" si="5"/>
        <v>19716.777850588864</v>
      </c>
    </row>
    <row r="89" spans="1:11" x14ac:dyDescent="0.35">
      <c r="A89">
        <v>57</v>
      </c>
      <c r="B89" s="4">
        <f t="shared" si="1"/>
        <v>0.83867056794542405</v>
      </c>
      <c r="C89" s="4">
        <f t="shared" si="0"/>
        <v>0.54463903501502708</v>
      </c>
      <c r="D89" s="29">
        <v>-19.239036120502988</v>
      </c>
      <c r="E89" s="29">
        <v>6.8584015478603462</v>
      </c>
      <c r="F89" s="4">
        <f t="shared" si="2"/>
        <v>263.81136123635611</v>
      </c>
      <c r="G89" s="4">
        <f t="shared" si="3"/>
        <v>213.62647223606925</v>
      </c>
      <c r="H89" s="29">
        <v>-28.264306746419365</v>
      </c>
      <c r="I89" s="29">
        <v>51.513973832332049</v>
      </c>
      <c r="J89" s="4">
        <f t="shared" si="4"/>
        <v>292.07566798277549</v>
      </c>
      <c r="K89" s="9">
        <f t="shared" si="5"/>
        <v>19942.225628260752</v>
      </c>
    </row>
    <row r="90" spans="1:11" x14ac:dyDescent="0.35">
      <c r="A90">
        <v>58</v>
      </c>
      <c r="B90" s="4">
        <f t="shared" si="1"/>
        <v>0.84804809615642596</v>
      </c>
      <c r="C90" s="4">
        <f t="shared" si="0"/>
        <v>0.5299192642332049</v>
      </c>
      <c r="D90" s="29">
        <v>-20.021722498731819</v>
      </c>
      <c r="E90" s="29">
        <v>6.7041029944928141</v>
      </c>
      <c r="F90" s="4">
        <f t="shared" si="2"/>
        <v>266.59416531952809</v>
      </c>
      <c r="G90" s="4">
        <f t="shared" si="3"/>
        <v>208.50077132712573</v>
      </c>
      <c r="H90" s="29">
        <v>-28.673971067768896</v>
      </c>
      <c r="I90" s="29">
        <v>51.73702125278394</v>
      </c>
      <c r="J90" s="4">
        <f t="shared" si="4"/>
        <v>295.26813638729698</v>
      </c>
      <c r="K90" s="9">
        <f t="shared" si="5"/>
        <v>20160.199708997312</v>
      </c>
    </row>
    <row r="91" spans="1:11" x14ac:dyDescent="0.35">
      <c r="A91">
        <v>59</v>
      </c>
      <c r="B91" s="4">
        <f t="shared" si="1"/>
        <v>0.85716730070211233</v>
      </c>
      <c r="C91" s="4">
        <f t="shared" si="0"/>
        <v>0.51503807491005416</v>
      </c>
      <c r="D91" s="29">
        <v>-20.810955205095425</v>
      </c>
      <c r="E91" s="29">
        <v>6.5565107918197327</v>
      </c>
      <c r="F91" s="4">
        <f t="shared" si="2"/>
        <v>269.28311709862538</v>
      </c>
      <c r="G91" s="4">
        <f t="shared" si="3"/>
        <v>203.32030754885434</v>
      </c>
      <c r="H91" s="29">
        <v>-29.067886736279668</v>
      </c>
      <c r="I91" s="29">
        <v>51.962253592797609</v>
      </c>
      <c r="J91" s="4">
        <f t="shared" si="4"/>
        <v>298.35100383490504</v>
      </c>
      <c r="K91" s="9">
        <f t="shared" si="5"/>
        <v>20370.690499438111</v>
      </c>
    </row>
    <row r="92" spans="1:11" x14ac:dyDescent="0.35">
      <c r="A92">
        <v>60</v>
      </c>
      <c r="B92" s="4">
        <f t="shared" si="1"/>
        <v>0.8660254037844386</v>
      </c>
      <c r="C92" s="4">
        <f t="shared" si="0"/>
        <v>0.50000000000000011</v>
      </c>
      <c r="D92" s="29">
        <v>-21.606656219972308</v>
      </c>
      <c r="E92" s="29">
        <v>6.4160062817992767</v>
      </c>
      <c r="F92" s="4">
        <f t="shared" si="2"/>
        <v>271.87723510458119</v>
      </c>
      <c r="G92" s="4">
        <f t="shared" si="3"/>
        <v>198.08699530464975</v>
      </c>
      <c r="H92" s="29">
        <v>-29.446856688829385</v>
      </c>
      <c r="I92" s="29">
        <v>52.190156314465746</v>
      </c>
      <c r="J92" s="4">
        <f t="shared" si="4"/>
        <v>301.32409179341056</v>
      </c>
      <c r="K92" s="9">
        <f t="shared" si="5"/>
        <v>20573.685809833773</v>
      </c>
    </row>
    <row r="93" spans="1:11" x14ac:dyDescent="0.35">
      <c r="A93">
        <v>61</v>
      </c>
      <c r="B93" s="4">
        <f t="shared" si="1"/>
        <v>0.87461970713939574</v>
      </c>
      <c r="C93" s="4">
        <f t="shared" si="0"/>
        <v>0.48480962024633711</v>
      </c>
      <c r="D93" s="29">
        <v>-22.408749437728005</v>
      </c>
      <c r="E93" s="29">
        <v>6.2829559664482275</v>
      </c>
      <c r="F93" s="4">
        <f t="shared" si="2"/>
        <v>274.37556287131849</v>
      </c>
      <c r="G93" s="4">
        <f t="shared" si="3"/>
        <v>192.8027524150996</v>
      </c>
      <c r="H93" s="29">
        <v>-29.811624997638223</v>
      </c>
      <c r="I93" s="29">
        <v>52.421211723459955</v>
      </c>
      <c r="J93" s="4">
        <f t="shared" si="4"/>
        <v>304.1871878689567</v>
      </c>
      <c r="K93" s="9">
        <f t="shared" si="5"/>
        <v>20769.171138441478</v>
      </c>
    </row>
    <row r="94" spans="1:11" x14ac:dyDescent="0.35">
      <c r="A94">
        <v>62</v>
      </c>
      <c r="B94" s="4">
        <f t="shared" si="1"/>
        <v>0.88294759285892688</v>
      </c>
      <c r="C94" s="4">
        <f t="shared" si="0"/>
        <v>0.46947156278589086</v>
      </c>
      <c r="D94" s="29">
        <v>-23.217160901741678</v>
      </c>
      <c r="E94" s="29">
        <v>6.1577125383828317</v>
      </c>
      <c r="F94" s="4">
        <f t="shared" si="2"/>
        <v>276.77716901525434</v>
      </c>
      <c r="G94" s="4">
        <f t="shared" si="3"/>
        <v>187.46950067597896</v>
      </c>
      <c r="H94" s="29">
        <v>-30.162880497903235</v>
      </c>
      <c r="I94" s="29">
        <v>52.655903558343873</v>
      </c>
      <c r="J94" s="4">
        <f t="shared" si="4"/>
        <v>306.94004951315759</v>
      </c>
      <c r="K94" s="9">
        <f t="shared" si="5"/>
        <v>20957.129924639568</v>
      </c>
    </row>
    <row r="95" spans="1:11" x14ac:dyDescent="0.35">
      <c r="A95">
        <v>63</v>
      </c>
      <c r="B95" s="4">
        <f t="shared" ref="B95:B120" si="6">SIN(RADIANS(A95))</f>
        <v>0.89100652418836779</v>
      </c>
      <c r="C95" s="4">
        <f t="shared" ref="C95:C120" si="7">COS(RADIANS(A95))</f>
        <v>0.4539904997395468</v>
      </c>
      <c r="D95" s="29">
        <v>-24.031819101419757</v>
      </c>
      <c r="E95" s="29">
        <v>6.0406158559424199</v>
      </c>
      <c r="F95" s="4">
        <f t="shared" si="2"/>
        <v>279.0811472445227</v>
      </c>
      <c r="G95" s="4">
        <f t="shared" si="3"/>
        <v>182.0891663554099</v>
      </c>
      <c r="H95" s="29">
        <v>-30.501260045175844</v>
      </c>
      <c r="I95" s="29">
        <v>52.894721521680168</v>
      </c>
      <c r="J95" s="4">
        <f t="shared" si="4"/>
        <v>309.58240728969855</v>
      </c>
      <c r="K95" s="9">
        <f t="shared" si="5"/>
        <v>21137.543771963123</v>
      </c>
    </row>
    <row r="96" spans="1:11" x14ac:dyDescent="0.35">
      <c r="A96">
        <v>64</v>
      </c>
      <c r="B96" s="4">
        <f t="shared" si="6"/>
        <v>0.89879404629916704</v>
      </c>
      <c r="C96" s="4">
        <f t="shared" si="7"/>
        <v>0.43837114678907746</v>
      </c>
      <c r="D96" s="29">
        <v>-24.852655331755372</v>
      </c>
      <c r="E96" s="29">
        <v>5.9319938703131498</v>
      </c>
      <c r="F96" s="4">
        <f t="shared" ref="F96:F120" si="8">$D96+$C$23*$C96+$D$23*$B96</f>
        <v>281.28661629726332</v>
      </c>
      <c r="G96" s="4">
        <f t="shared" ref="G96:G120" si="9">$E96-$C$23*$B96+$D$23*$C96</f>
        <v>176.66368063774922</v>
      </c>
      <c r="H96" s="29">
        <v>-30.827351416948368</v>
      </c>
      <c r="I96" s="29">
        <v>53.138165830138753</v>
      </c>
      <c r="J96" s="4">
        <f t="shared" ref="J96:J120" si="10">F96-H96</f>
        <v>312.1139677142117</v>
      </c>
      <c r="K96" s="9">
        <f t="shared" ref="K96:K120" si="11">J96*$B$23*9.81</f>
        <v>21310.392642003862</v>
      </c>
    </row>
    <row r="97" spans="1:11" x14ac:dyDescent="0.35">
      <c r="A97">
        <v>65</v>
      </c>
      <c r="B97" s="4">
        <f t="shared" si="6"/>
        <v>0.90630778703664994</v>
      </c>
      <c r="C97" s="4">
        <f t="shared" si="7"/>
        <v>0.42261826174069944</v>
      </c>
      <c r="D97" s="29">
        <v>-25.679604117224443</v>
      </c>
      <c r="E97" s="29">
        <v>5.8321635118615518</v>
      </c>
      <c r="F97" s="4">
        <f t="shared" si="8"/>
        <v>283.39271980709452</v>
      </c>
      <c r="G97" s="4">
        <f t="shared" si="9"/>
        <v>171.19498002156189</v>
      </c>
      <c r="H97" s="29">
        <v>-31.141695869943501</v>
      </c>
      <c r="I97" s="29">
        <v>53.386751862461523</v>
      </c>
      <c r="J97" s="4">
        <f t="shared" si="10"/>
        <v>314.534415677038</v>
      </c>
      <c r="K97" s="9">
        <f t="shared" si="11"/>
        <v>21475.65501983053</v>
      </c>
    </row>
    <row r="98" spans="1:11" x14ac:dyDescent="0.35">
      <c r="A98">
        <v>66</v>
      </c>
      <c r="B98" s="4">
        <f t="shared" si="6"/>
        <v>0.91354545764260087</v>
      </c>
      <c r="C98" s="4">
        <f t="shared" si="7"/>
        <v>0.40673664307580021</v>
      </c>
      <c r="D98" s="29">
        <v>-26.512603703089766</v>
      </c>
      <c r="E98" s="29">
        <v>5.7414315427593863</v>
      </c>
      <c r="F98" s="4">
        <f t="shared" si="8"/>
        <v>285.39862609261138</v>
      </c>
      <c r="G98" s="4">
        <f t="shared" si="9"/>
        <v>165.68500667890953</v>
      </c>
      <c r="H98" s="29">
        <v>-31.444790361224225</v>
      </c>
      <c r="I98" s="29">
        <v>53.641014987915334</v>
      </c>
      <c r="J98" s="4">
        <f t="shared" si="10"/>
        <v>316.84341645383563</v>
      </c>
      <c r="K98" s="9">
        <f t="shared" si="11"/>
        <v>21633.30805126841</v>
      </c>
    </row>
    <row r="99" spans="1:11" x14ac:dyDescent="0.35">
      <c r="A99">
        <v>67</v>
      </c>
      <c r="B99" s="4">
        <f t="shared" si="6"/>
        <v>0.92050485345244037</v>
      </c>
      <c r="C99" s="4">
        <f t="shared" si="7"/>
        <v>0.39073112848927372</v>
      </c>
      <c r="D99" s="29">
        <v>-27.351596618554865</v>
      </c>
      <c r="E99" s="29">
        <v>5.6600953829363547</v>
      </c>
      <c r="F99" s="4">
        <f t="shared" si="8"/>
        <v>287.30352786638076</v>
      </c>
      <c r="G99" s="4">
        <f t="shared" si="9"/>
        <v>160.13570878314164</v>
      </c>
      <c r="H99" s="29">
        <v>-31.737089437413243</v>
      </c>
      <c r="I99" s="29">
        <v>53.901515664005878</v>
      </c>
      <c r="J99" s="4">
        <f t="shared" si="10"/>
        <v>319.04061730379402</v>
      </c>
      <c r="K99" s="9">
        <f t="shared" si="11"/>
        <v>21783.32765202153</v>
      </c>
    </row>
    <row r="100" spans="1:11" x14ac:dyDescent="0.35">
      <c r="A100">
        <v>68</v>
      </c>
      <c r="B100" s="4">
        <f t="shared" si="6"/>
        <v>0.92718385456678742</v>
      </c>
      <c r="C100" s="4">
        <f t="shared" si="7"/>
        <v>0.37460659341591196</v>
      </c>
      <c r="D100" s="29">
        <v>-28.196530317706817</v>
      </c>
      <c r="E100" s="29">
        <v>5.5884439164512756</v>
      </c>
      <c r="F100" s="4">
        <f t="shared" si="8"/>
        <v>289.10664185741246</v>
      </c>
      <c r="G100" s="4">
        <f t="shared" si="9"/>
        <v>154.54904081243114</v>
      </c>
      <c r="H100" s="29">
        <v>-32.019006791954062</v>
      </c>
      <c r="I100" s="29">
        <v>54.168844901078039</v>
      </c>
      <c r="J100" s="4">
        <f t="shared" si="10"/>
        <v>321.1256486493665</v>
      </c>
      <c r="K100" s="9">
        <f t="shared" si="11"/>
        <v>21925.688588221987</v>
      </c>
    </row>
    <row r="101" spans="1:11" x14ac:dyDescent="0.35">
      <c r="A101">
        <v>69</v>
      </c>
      <c r="B101" s="4">
        <f t="shared" si="6"/>
        <v>0.93358042649720174</v>
      </c>
      <c r="C101" s="4">
        <f t="shared" si="7"/>
        <v>0.35836794954530038</v>
      </c>
      <c r="D101" s="29">
        <v>-29.047357905867926</v>
      </c>
      <c r="E101" s="29">
        <v>5.5267582855329636</v>
      </c>
      <c r="F101" s="4">
        <f t="shared" si="8"/>
        <v>290.80720833940563</v>
      </c>
      <c r="G101" s="4">
        <f t="shared" si="9"/>
        <v>148.92696383645924</v>
      </c>
      <c r="H101" s="29">
        <v>-32.2909164853383</v>
      </c>
      <c r="I101" s="29">
        <v>54.443630203466263</v>
      </c>
      <c r="J101" s="4">
        <f t="shared" si="10"/>
        <v>323.09812482474393</v>
      </c>
      <c r="K101" s="9">
        <f t="shared" si="11"/>
        <v>22060.364527533937</v>
      </c>
    </row>
    <row r="102" spans="1:11" x14ac:dyDescent="0.35">
      <c r="A102">
        <v>70</v>
      </c>
      <c r="B102" s="4">
        <f t="shared" si="6"/>
        <v>0.93969262078590832</v>
      </c>
      <c r="C102" s="4">
        <f t="shared" si="7"/>
        <v>0.34202014332566882</v>
      </c>
      <c r="D102" s="29">
        <v>-29.904038960892123</v>
      </c>
      <c r="E102" s="29">
        <v>5.4753126798303526</v>
      </c>
      <c r="F102" s="4">
        <f t="shared" si="8"/>
        <v>292.40449055515666</v>
      </c>
      <c r="G102" s="4">
        <f t="shared" si="9"/>
        <v>143.27144579394317</v>
      </c>
      <c r="H102" s="29">
        <v>-32.553153817400108</v>
      </c>
      <c r="I102" s="29">
        <v>54.726542112723934</v>
      </c>
      <c r="J102" s="4">
        <f t="shared" si="10"/>
        <v>324.95764437255679</v>
      </c>
      <c r="K102" s="9">
        <f t="shared" si="11"/>
        <v>22187.328059411684</v>
      </c>
    </row>
    <row r="103" spans="1:11" x14ac:dyDescent="0.35">
      <c r="A103">
        <v>71</v>
      </c>
      <c r="B103" s="4">
        <f t="shared" si="6"/>
        <v>0.94551857559931674</v>
      </c>
      <c r="C103" s="4">
        <f t="shared" si="7"/>
        <v>0.32556815445715676</v>
      </c>
      <c r="D103" s="29">
        <v>-30.766540461171019</v>
      </c>
      <c r="E103" s="29">
        <v>5.4343751288449127</v>
      </c>
      <c r="F103" s="4">
        <f t="shared" si="8"/>
        <v>293.89777402528955</v>
      </c>
      <c r="G103" s="4">
        <f t="shared" si="9"/>
        <v>137.58446176913662</v>
      </c>
      <c r="H103" s="29">
        <v>-32.806015833911893</v>
      </c>
      <c r="I103" s="29">
        <v>55.01830149901047</v>
      </c>
      <c r="J103" s="4">
        <f t="shared" si="10"/>
        <v>326.70378985920144</v>
      </c>
      <c r="K103" s="9">
        <f t="shared" si="11"/>
        <v>22306.550682490612</v>
      </c>
    </row>
    <row r="104" spans="1:11" x14ac:dyDescent="0.35">
      <c r="A104">
        <v>72</v>
      </c>
      <c r="B104" s="4">
        <f t="shared" si="6"/>
        <v>0.95105651629515353</v>
      </c>
      <c r="C104" s="4">
        <f t="shared" si="7"/>
        <v>0.30901699437494745</v>
      </c>
      <c r="D104" s="29">
        <v>-31.634837834738363</v>
      </c>
      <c r="E104" s="29">
        <v>5.4042083061250636</v>
      </c>
      <c r="F104" s="4">
        <f t="shared" si="8"/>
        <v>295.28636572684763</v>
      </c>
      <c r="G104" s="4">
        <f t="shared" si="9"/>
        <v>131.86799427603836</v>
      </c>
      <c r="H104" s="29">
        <v>-33.049761441505225</v>
      </c>
      <c r="I104" s="29">
        <v>55.319687773086528</v>
      </c>
      <c r="J104" s="4">
        <f t="shared" si="10"/>
        <v>328.33612716835285</v>
      </c>
      <c r="K104" s="9">
        <f t="shared" si="11"/>
        <v>22418.002756349932</v>
      </c>
    </row>
    <row r="105" spans="1:11" x14ac:dyDescent="0.35">
      <c r="A105">
        <v>73</v>
      </c>
      <c r="B105" s="4">
        <f t="shared" si="6"/>
        <v>0.95630475596303544</v>
      </c>
      <c r="C105" s="4">
        <f t="shared" si="7"/>
        <v>0.29237170472273677</v>
      </c>
      <c r="D105" s="29">
        <v>-32.50891614700015</v>
      </c>
      <c r="E105" s="29">
        <v>5.3850703546181755</v>
      </c>
      <c r="F105" s="4">
        <f t="shared" si="8"/>
        <v>296.56959312414955</v>
      </c>
      <c r="G105" s="4">
        <f t="shared" si="9"/>
        <v>126.12403355986447</v>
      </c>
      <c r="H105" s="29">
        <v>-33.284611094986744</v>
      </c>
      <c r="I105" s="29">
        <v>55.631548225075584</v>
      </c>
      <c r="J105" s="4">
        <f t="shared" si="10"/>
        <v>329.85420421913631</v>
      </c>
      <c r="K105" s="9">
        <f t="shared" si="11"/>
        <v>22521.653413992499</v>
      </c>
    </row>
    <row r="106" spans="1:11" x14ac:dyDescent="0.35">
      <c r="A106">
        <v>74</v>
      </c>
      <c r="B106" s="4">
        <f t="shared" si="6"/>
        <v>0.96126169593831889</v>
      </c>
      <c r="C106" s="4">
        <f t="shared" si="7"/>
        <v>0.27563735581699916</v>
      </c>
      <c r="D106" s="29">
        <v>-33.388771448400007</v>
      </c>
      <c r="E106" s="29">
        <v>5.3772157436427612</v>
      </c>
      <c r="F106" s="4">
        <f t="shared" si="8"/>
        <v>297.74680303053435</v>
      </c>
      <c r="G106" s="4">
        <f t="shared" si="9"/>
        <v>120.35457792640511</v>
      </c>
      <c r="H106" s="29">
        <v>-33.510746008886784</v>
      </c>
      <c r="I106" s="29">
        <v>55.954808739205653</v>
      </c>
      <c r="J106" s="4">
        <f t="shared" si="10"/>
        <v>331.25754903942112</v>
      </c>
      <c r="K106" s="9">
        <f t="shared" si="11"/>
        <v>22617.470430293979</v>
      </c>
    </row>
    <row r="107" spans="1:11" x14ac:dyDescent="0.35">
      <c r="A107">
        <v>75</v>
      </c>
      <c r="B107" s="4">
        <f t="shared" si="6"/>
        <v>0.96592582628906831</v>
      </c>
      <c r="C107" s="4">
        <f t="shared" si="7"/>
        <v>0.25881904510252074</v>
      </c>
      <c r="D107" s="29">
        <v>-34.274412307948708</v>
      </c>
      <c r="E107" s="29">
        <v>5.3808961693236199</v>
      </c>
      <c r="F107" s="4">
        <f t="shared" si="8"/>
        <v>298.81736027500165</v>
      </c>
      <c r="G107" s="4">
        <f t="shared" si="9"/>
        <v>114.56163411127045</v>
      </c>
      <c r="H107" s="29">
        <v>-33.728306829858624</v>
      </c>
      <c r="I107" s="29">
        <v>56.290486188843893</v>
      </c>
      <c r="J107" s="4">
        <f t="shared" si="10"/>
        <v>332.54566710486029</v>
      </c>
      <c r="K107" s="9">
        <f t="shared" si="11"/>
        <v>22705.420040318812</v>
      </c>
    </row>
    <row r="108" spans="1:11" x14ac:dyDescent="0.35">
      <c r="A108">
        <v>76</v>
      </c>
      <c r="B108" s="4">
        <f t="shared" si="6"/>
        <v>0.97029572627599647</v>
      </c>
      <c r="C108" s="4">
        <f t="shared" si="7"/>
        <v>0.24192189559966767</v>
      </c>
      <c r="D108" s="29">
        <v>-35.165861564226105</v>
      </c>
      <c r="E108" s="29">
        <v>5.3963615120992543</v>
      </c>
      <c r="F108" s="4">
        <f t="shared" si="8"/>
        <v>299.78064614207904</v>
      </c>
      <c r="G108" s="4">
        <f t="shared" si="9"/>
        <v>108.74721770279587</v>
      </c>
      <c r="H108" s="29">
        <v>-33.93739168737816</v>
      </c>
      <c r="I108" s="29">
        <v>56.639702886900444</v>
      </c>
      <c r="J108" s="4">
        <f t="shared" si="10"/>
        <v>333.71803782945722</v>
      </c>
      <c r="K108" s="9">
        <f t="shared" si="11"/>
        <v>22785.46669970455</v>
      </c>
    </row>
    <row r="109" spans="1:11" x14ac:dyDescent="0.35">
      <c r="A109">
        <v>77</v>
      </c>
      <c r="B109" s="4">
        <f t="shared" si="6"/>
        <v>0.97437006478523525</v>
      </c>
      <c r="C109" s="4">
        <f t="shared" si="7"/>
        <v>0.22495105434386492</v>
      </c>
      <c r="D109" s="29">
        <v>-36.063158332517588</v>
      </c>
      <c r="E109" s="29">
        <v>5.4238608671674058</v>
      </c>
      <c r="F109" s="4">
        <f t="shared" si="8"/>
        <v>300.63605654619533</v>
      </c>
      <c r="G109" s="4">
        <f t="shared" si="9"/>
        <v>102.91335363463591</v>
      </c>
      <c r="H109" s="29">
        <v>-34.138053515781031</v>
      </c>
      <c r="I109" s="29">
        <v>57.003703558018167</v>
      </c>
      <c r="J109" s="4">
        <f t="shared" si="10"/>
        <v>334.77411006197639</v>
      </c>
      <c r="K109" s="9">
        <f t="shared" si="11"/>
        <v>22857.572777167603</v>
      </c>
    </row>
    <row r="110" spans="1:11" x14ac:dyDescent="0.35">
      <c r="A110">
        <v>78</v>
      </c>
      <c r="B110" s="4">
        <f t="shared" si="6"/>
        <v>0.97814760073380558</v>
      </c>
      <c r="C110" s="4">
        <f t="shared" si="7"/>
        <v>0.20791169081775945</v>
      </c>
      <c r="D110" s="29">
        <v>-36.9663603155755</v>
      </c>
      <c r="E110" s="29">
        <v>5.4636436666125796</v>
      </c>
      <c r="F110" s="4">
        <f t="shared" si="8"/>
        <v>301.38299989301458</v>
      </c>
      <c r="G110" s="4">
        <f t="shared" si="9"/>
        <v>97.062076766954149</v>
      </c>
      <c r="H110" s="29">
        <v>-34.330296509239254</v>
      </c>
      <c r="I110" s="29">
        <v>57.383875417585458</v>
      </c>
      <c r="J110" s="4">
        <f t="shared" si="10"/>
        <v>335.71329640225383</v>
      </c>
      <c r="K110" s="9">
        <f t="shared" si="11"/>
        <v>22921.698166434526</v>
      </c>
    </row>
    <row r="111" spans="1:11" x14ac:dyDescent="0.35">
      <c r="A111">
        <v>79</v>
      </c>
      <c r="B111" s="4">
        <f t="shared" si="6"/>
        <v>0.98162718344766398</v>
      </c>
      <c r="C111" s="4">
        <f t="shared" si="7"/>
        <v>0.19080899537654492</v>
      </c>
      <c r="D111" s="29">
        <v>-37.875546476642214</v>
      </c>
      <c r="E111" s="29">
        <v>5.5159609156380842</v>
      </c>
      <c r="F111" s="4">
        <f t="shared" si="8"/>
        <v>302.02089456904173</v>
      </c>
      <c r="G111" s="4">
        <f t="shared" si="9"/>
        <v>91.195432578796343</v>
      </c>
      <c r="H111" s="29">
        <v>-34.514071530371695</v>
      </c>
      <c r="I111" s="29">
        <v>57.781772097754754</v>
      </c>
      <c r="J111" s="4">
        <f t="shared" si="10"/>
        <v>336.5349660994134</v>
      </c>
      <c r="K111" s="9">
        <f t="shared" si="11"/>
        <v>22977.799801349309</v>
      </c>
    </row>
    <row r="112" spans="1:11" x14ac:dyDescent="0.35">
      <c r="A112">
        <v>80</v>
      </c>
      <c r="B112" s="4">
        <f t="shared" si="6"/>
        <v>0.98480775301220802</v>
      </c>
      <c r="C112" s="4">
        <f t="shared" si="7"/>
        <v>0.17364817766693041</v>
      </c>
      <c r="D112" s="29">
        <v>-38.790820147560225</v>
      </c>
      <c r="E112" s="29">
        <v>5.58106657004517</v>
      </c>
      <c r="F112" s="4">
        <f t="shared" si="8"/>
        <v>302.54916598662419</v>
      </c>
      <c r="G112" s="4">
        <f t="shared" si="9"/>
        <v>85.315477998955814</v>
      </c>
      <c r="H112" s="29">
        <v>-34.689270239382203</v>
      </c>
      <c r="I112" s="29">
        <v>58.199142365179306</v>
      </c>
      <c r="J112" s="4">
        <f t="shared" si="10"/>
        <v>337.2384362260064</v>
      </c>
      <c r="K112" s="9">
        <f t="shared" si="11"/>
        <v>23025.831053264777</v>
      </c>
    </row>
    <row r="113" spans="1:11" x14ac:dyDescent="0.35">
      <c r="A113">
        <v>81</v>
      </c>
      <c r="B113" s="4">
        <f t="shared" si="6"/>
        <v>0.98768834059513777</v>
      </c>
      <c r="C113" s="4">
        <f t="shared" si="7"/>
        <v>0.15643446504023092</v>
      </c>
      <c r="D113" s="29">
        <v>-39.712312663017855</v>
      </c>
      <c r="E113" s="29">
        <v>5.6592190881866227</v>
      </c>
      <c r="F113" s="4">
        <f t="shared" si="8"/>
        <v>302.96724309325595</v>
      </c>
      <c r="G113" s="4">
        <f t="shared" si="9"/>
        <v>79.424282408723855</v>
      </c>
      <c r="H113" s="29">
        <v>-34.855717639106672</v>
      </c>
      <c r="I113" s="29">
        <v>58.637964847188371</v>
      </c>
      <c r="J113" s="4">
        <f t="shared" si="10"/>
        <v>337.82296073236262</v>
      </c>
      <c r="K113" s="9">
        <f t="shared" si="11"/>
        <v>23065.740983699965</v>
      </c>
    </row>
    <row r="114" spans="1:11" x14ac:dyDescent="0.35">
      <c r="A114">
        <v>82</v>
      </c>
      <c r="B114" s="4">
        <f t="shared" si="6"/>
        <v>0.99026806874157036</v>
      </c>
      <c r="C114" s="4">
        <f t="shared" si="7"/>
        <v>0.13917310096006547</v>
      </c>
      <c r="D114" s="29">
        <v>-40.640187635598011</v>
      </c>
      <c r="E114" s="29">
        <v>5.7506831985221698</v>
      </c>
      <c r="F114" s="4">
        <f t="shared" si="8"/>
        <v>303.27455423047036</v>
      </c>
      <c r="G114" s="4">
        <f t="shared" si="9"/>
        <v>73.523928857820323</v>
      </c>
      <c r="H114" s="29">
        <v>-35.013162635247667</v>
      </c>
      <c r="I114" s="29">
        <v>59.100490348336905</v>
      </c>
      <c r="J114" s="4">
        <f t="shared" si="10"/>
        <v>338.28771686571804</v>
      </c>
      <c r="K114" s="9">
        <f t="shared" si="11"/>
        <v>23097.473417070749</v>
      </c>
    </row>
    <row r="115" spans="1:11" x14ac:dyDescent="0.35">
      <c r="A115">
        <v>83</v>
      </c>
      <c r="B115" s="4">
        <f t="shared" si="6"/>
        <v>0.99254615164132198</v>
      </c>
      <c r="C115" s="4">
        <f t="shared" si="7"/>
        <v>0.12186934340514749</v>
      </c>
      <c r="D115" s="29">
        <v>-41.57464601720271</v>
      </c>
      <c r="E115" s="29">
        <v>5.8557319342363234</v>
      </c>
      <c r="F115" s="4">
        <f t="shared" si="8"/>
        <v>303.47052219671087</v>
      </c>
      <c r="G115" s="4">
        <f t="shared" si="9"/>
        <v>67.616515545133396</v>
      </c>
      <c r="H115" s="29">
        <v>-35.161266080455569</v>
      </c>
      <c r="I115" s="29">
        <v>59.589293834756788</v>
      </c>
      <c r="J115" s="4">
        <f t="shared" si="10"/>
        <v>338.63178827716644</v>
      </c>
      <c r="K115" s="9">
        <f t="shared" si="11"/>
        <v>23120.96578727306</v>
      </c>
    </row>
    <row r="116" spans="1:11" x14ac:dyDescent="0.35">
      <c r="A116">
        <v>84</v>
      </c>
      <c r="B116" s="4">
        <f t="shared" si="6"/>
        <v>0.99452189536827329</v>
      </c>
      <c r="C116" s="4">
        <f t="shared" si="7"/>
        <v>0.10452846326765346</v>
      </c>
      <c r="D116" s="29">
        <v>-42.515932133289326</v>
      </c>
      <c r="E116" s="29">
        <v>5.974649000016206</v>
      </c>
      <c r="F116" s="4">
        <f t="shared" si="8"/>
        <v>303.554558327704</v>
      </c>
      <c r="G116" s="4">
        <f t="shared" si="9"/>
        <v>61.70415762953418</v>
      </c>
      <c r="H116" s="29">
        <v>-35.299585591242106</v>
      </c>
      <c r="I116" s="29">
        <v>60.107338843581111</v>
      </c>
      <c r="J116" s="4">
        <f t="shared" si="10"/>
        <v>338.85414391894608</v>
      </c>
      <c r="K116" s="9">
        <f t="shared" si="11"/>
        <v>23136.147696840235</v>
      </c>
    </row>
    <row r="117" spans="1:11" x14ac:dyDescent="0.35">
      <c r="A117">
        <v>85</v>
      </c>
      <c r="B117" s="4">
        <f t="shared" si="6"/>
        <v>0.99619469809174555</v>
      </c>
      <c r="C117" s="4">
        <f t="shared" si="7"/>
        <v>8.7155742747658138E-2</v>
      </c>
      <c r="D117" s="29">
        <v>-43.464340930970309</v>
      </c>
      <c r="E117" s="29">
        <v>6.1077315542655288</v>
      </c>
      <c r="F117" s="4">
        <f t="shared" si="8"/>
        <v>303.52605535324824</v>
      </c>
      <c r="G117" s="4">
        <f t="shared" si="9"/>
        <v>55.788989454211979</v>
      </c>
      <c r="H117" s="29">
        <v>-35.427556176409709</v>
      </c>
      <c r="I117" s="29">
        <v>60.658058018973996</v>
      </c>
      <c r="J117" s="4">
        <f t="shared" si="10"/>
        <v>338.95361152965796</v>
      </c>
      <c r="K117" s="9">
        <f t="shared" si="11"/>
        <v>23142.939106577374</v>
      </c>
    </row>
    <row r="118" spans="1:11" x14ac:dyDescent="0.35">
      <c r="A118">
        <v>86</v>
      </c>
      <c r="B118" s="4">
        <f t="shared" si="6"/>
        <v>0.9975640502598242</v>
      </c>
      <c r="C118" s="4">
        <f t="shared" si="7"/>
        <v>6.9756473744125233E-2</v>
      </c>
      <c r="D118" s="29">
        <v>-44.420226755902931</v>
      </c>
      <c r="E118" s="29">
        <v>6.2552935145311945</v>
      </c>
      <c r="F118" s="4">
        <f t="shared" si="8"/>
        <v>303.38437871546114</v>
      </c>
      <c r="G118" s="4">
        <f t="shared" si="9"/>
        <v>49.873167292476644</v>
      </c>
      <c r="H118" s="29">
        <v>-35.54446536221171</v>
      </c>
      <c r="I118" s="29">
        <v>61.245454805320925</v>
      </c>
      <c r="J118" s="4">
        <f t="shared" si="10"/>
        <v>338.92884407767286</v>
      </c>
      <c r="K118" s="9">
        <f t="shared" si="11"/>
        <v>23141.248044397718</v>
      </c>
    </row>
    <row r="119" spans="1:11" x14ac:dyDescent="0.35">
      <c r="A119">
        <v>87</v>
      </c>
      <c r="B119" s="4">
        <f t="shared" si="6"/>
        <v>0.99862953475457383</v>
      </c>
      <c r="C119" s="4">
        <f t="shared" si="7"/>
        <v>5.2335956242943966E-2</v>
      </c>
      <c r="D119" s="29">
        <v>-45.384014074095759</v>
      </c>
      <c r="E119" s="29">
        <v>6.417669527349779</v>
      </c>
      <c r="F119" s="4">
        <f t="shared" si="8"/>
        <v>303.12885593232841</v>
      </c>
      <c r="G119" s="4">
        <f t="shared" si="9"/>
        <v>43.958872756405711</v>
      </c>
      <c r="H119" s="29">
        <v>-35.649420992936228</v>
      </c>
      <c r="I119" s="29">
        <v>61.874233225882044</v>
      </c>
      <c r="J119" s="4">
        <f t="shared" si="10"/>
        <v>338.77827692526466</v>
      </c>
      <c r="K119" s="9">
        <f t="shared" si="11"/>
        <v>23130.967680592454</v>
      </c>
    </row>
    <row r="120" spans="1:11" x14ac:dyDescent="0.35">
      <c r="A120">
        <v>88</v>
      </c>
      <c r="B120" s="4">
        <f t="shared" si="6"/>
        <v>0.99939082701909576</v>
      </c>
      <c r="C120" s="4">
        <f t="shared" si="7"/>
        <v>3.489949670250108E-2</v>
      </c>
      <c r="D120" s="29">
        <v>-46.356210695342057</v>
      </c>
      <c r="E120" s="29">
        <v>6.595219789954462</v>
      </c>
      <c r="F120" s="4">
        <f t="shared" si="8"/>
        <v>302.75876344981828</v>
      </c>
      <c r="G120" s="4">
        <f t="shared" si="9"/>
        <v>38.048317055947436</v>
      </c>
      <c r="H120" s="29">
        <v>-35.741309148134391</v>
      </c>
      <c r="I120" s="29">
        <v>62.549965428041745</v>
      </c>
      <c r="J120" s="4">
        <f t="shared" si="10"/>
        <v>338.50007259795268</v>
      </c>
      <c r="K120" s="9">
        <f t="shared" si="11"/>
        <v>23111.972556813973</v>
      </c>
    </row>
  </sheetData>
  <mergeCells count="7">
    <mergeCell ref="A4:C4"/>
    <mergeCell ref="A28:C28"/>
    <mergeCell ref="D29:E29"/>
    <mergeCell ref="F29:G29"/>
    <mergeCell ref="H29:I29"/>
    <mergeCell ref="D28:J28"/>
    <mergeCell ref="A18:D18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B3ABD-2AF1-42EE-A453-102BCF5C518F}">
  <sheetPr codeName="Tabelle7"/>
  <dimension ref="A1:U132"/>
  <sheetViews>
    <sheetView workbookViewId="0"/>
  </sheetViews>
  <sheetFormatPr baseColWidth="10" defaultColWidth="11.453125" defaultRowHeight="14.5" x14ac:dyDescent="0.35"/>
  <cols>
    <col min="1" max="1" width="41.26953125" bestFit="1" customWidth="1"/>
    <col min="2" max="3" width="14.453125" bestFit="1" customWidth="1"/>
    <col min="4" max="4" width="16.453125" bestFit="1" customWidth="1"/>
    <col min="5" max="5" width="27" bestFit="1" customWidth="1"/>
    <col min="6" max="6" width="19.453125" bestFit="1" customWidth="1"/>
    <col min="7" max="7" width="15.81640625" bestFit="1" customWidth="1"/>
    <col min="8" max="8" width="16.453125" bestFit="1" customWidth="1"/>
    <col min="9" max="9" width="19.26953125" bestFit="1" customWidth="1"/>
    <col min="10" max="10" width="30.26953125" bestFit="1" customWidth="1"/>
    <col min="11" max="11" width="12.453125" bestFit="1" customWidth="1"/>
    <col min="12" max="12" width="10" bestFit="1" customWidth="1"/>
    <col min="13" max="13" width="16.1796875" bestFit="1" customWidth="1"/>
    <col min="14" max="14" width="18.54296875" bestFit="1" customWidth="1"/>
    <col min="17" max="17" width="15.54296875" style="4" bestFit="1" customWidth="1"/>
    <col min="18" max="18" width="15.54296875" style="4" customWidth="1"/>
    <col min="19" max="19" width="22.453125" bestFit="1" customWidth="1"/>
    <col min="20" max="20" width="12.81640625" bestFit="1" customWidth="1"/>
    <col min="21" max="21" width="22.453125" bestFit="1" customWidth="1"/>
    <col min="22" max="22" width="12.81640625" bestFit="1" customWidth="1"/>
  </cols>
  <sheetData>
    <row r="1" spans="1:18" ht="21" x14ac:dyDescent="0.5">
      <c r="A1" s="1" t="s">
        <v>9</v>
      </c>
      <c r="B1" s="1"/>
      <c r="C1" s="1"/>
      <c r="D1" s="1"/>
      <c r="E1" s="1"/>
    </row>
    <row r="2" spans="1:18" x14ac:dyDescent="0.35">
      <c r="A2" t="s">
        <v>218</v>
      </c>
    </row>
    <row r="3" spans="1:18" x14ac:dyDescent="0.35">
      <c r="Q3"/>
      <c r="R3"/>
    </row>
    <row r="4" spans="1:18" x14ac:dyDescent="0.35">
      <c r="A4" s="125" t="s">
        <v>18</v>
      </c>
      <c r="B4" s="125"/>
      <c r="C4" s="125"/>
      <c r="E4" s="124" t="s">
        <v>19</v>
      </c>
      <c r="F4" s="124"/>
      <c r="G4" s="124"/>
      <c r="Q4"/>
      <c r="R4"/>
    </row>
    <row r="5" spans="1:18" x14ac:dyDescent="0.35">
      <c r="A5" s="17" t="s">
        <v>11</v>
      </c>
      <c r="B5" s="17" t="s">
        <v>12</v>
      </c>
      <c r="C5" s="17"/>
      <c r="E5" s="18" t="s">
        <v>11</v>
      </c>
      <c r="F5" s="18" t="s">
        <v>12</v>
      </c>
      <c r="G5" s="18"/>
      <c r="Q5"/>
      <c r="R5"/>
    </row>
    <row r="6" spans="1:18" x14ac:dyDescent="0.35">
      <c r="A6" s="2" t="s">
        <v>219</v>
      </c>
      <c r="B6" s="7" t="str">
        <f>'Auswertung Auswahlfelder'!B7</f>
        <v>Standard</v>
      </c>
      <c r="C6" s="2"/>
      <c r="E6" s="10" t="s">
        <v>220</v>
      </c>
      <c r="F6" s="10" t="str">
        <f>IF(M132="Ja",'Auswahlfelder und Texte'!A42,IF(K132="Ja",F13,'Auswahlfelder und Texte'!A47))</f>
        <v>Keine passenden Federn verfügbar</v>
      </c>
      <c r="G6" s="10"/>
      <c r="Q6"/>
      <c r="R6"/>
    </row>
    <row r="8" spans="1:18" x14ac:dyDescent="0.35">
      <c r="A8" s="13" t="s">
        <v>202</v>
      </c>
    </row>
    <row r="9" spans="1:18" x14ac:dyDescent="0.35">
      <c r="A9" t="s">
        <v>203</v>
      </c>
    </row>
    <row r="10" spans="1:18" x14ac:dyDescent="0.35">
      <c r="B10" s="4"/>
      <c r="Q10"/>
      <c r="R10"/>
    </row>
    <row r="11" spans="1:18" x14ac:dyDescent="0.35">
      <c r="A11" s="123" t="s">
        <v>221</v>
      </c>
      <c r="B11" s="123"/>
      <c r="E11" s="123" t="s">
        <v>222</v>
      </c>
      <c r="F11" s="123"/>
      <c r="Q11"/>
      <c r="R11"/>
    </row>
    <row r="12" spans="1:18" x14ac:dyDescent="0.35">
      <c r="A12" s="11" t="s">
        <v>219</v>
      </c>
      <c r="B12" s="32" t="s">
        <v>223</v>
      </c>
      <c r="E12" t="s">
        <v>224</v>
      </c>
      <c r="F12" t="str">
        <f>VLOOKUP(B15,A24:B27,2,FALSE)</f>
        <v>Stufe 1 blau (Set 1206326)</v>
      </c>
      <c r="Q12"/>
      <c r="R12"/>
    </row>
    <row r="13" spans="1:18" x14ac:dyDescent="0.35">
      <c r="A13" t="str">
        <f>'Auswahlfelder und Texte'!A32</f>
        <v>Standard</v>
      </c>
      <c r="B13">
        <v>1223406</v>
      </c>
      <c r="E13" t="s">
        <v>225</v>
      </c>
      <c r="F13" t="str">
        <f>VLOOKUP(A28,A24:B27,2,FALSE)</f>
        <v>Stufe 1 blau (Set 1206326)</v>
      </c>
      <c r="Q13"/>
      <c r="R13"/>
    </row>
    <row r="14" spans="1:18" x14ac:dyDescent="0.35">
      <c r="A14" t="str">
        <f>'Auswahlfelder und Texte'!A33</f>
        <v>Grossraum</v>
      </c>
      <c r="B14">
        <v>1223407</v>
      </c>
      <c r="Q14"/>
      <c r="R14"/>
    </row>
    <row r="15" spans="1:18" x14ac:dyDescent="0.35">
      <c r="A15" s="33" t="s">
        <v>226</v>
      </c>
      <c r="B15" s="24">
        <f>VLOOKUP(B6,A13:B14,2,FALSE)</f>
        <v>1223406</v>
      </c>
      <c r="Q15"/>
      <c r="R15"/>
    </row>
    <row r="18" spans="1:18" x14ac:dyDescent="0.35">
      <c r="A18" s="123" t="s">
        <v>227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Q18"/>
      <c r="R18"/>
    </row>
    <row r="19" spans="1:18" x14ac:dyDescent="0.35">
      <c r="A19" s="25" t="s">
        <v>228</v>
      </c>
      <c r="B19" s="27">
        <v>40</v>
      </c>
      <c r="C19" s="24" t="s">
        <v>229</v>
      </c>
      <c r="D19" s="24"/>
      <c r="E19" s="24"/>
      <c r="F19" s="24"/>
      <c r="G19" s="24"/>
      <c r="H19" s="24"/>
      <c r="I19" s="24"/>
      <c r="J19" s="24"/>
      <c r="K19" s="136" t="s">
        <v>230</v>
      </c>
      <c r="L19" s="136"/>
      <c r="M19" s="24"/>
      <c r="Q19"/>
      <c r="R19"/>
    </row>
    <row r="20" spans="1:18" x14ac:dyDescent="0.35">
      <c r="A20" s="25" t="s">
        <v>231</v>
      </c>
      <c r="B20" s="27">
        <v>41</v>
      </c>
      <c r="C20" s="24" t="s">
        <v>15</v>
      </c>
      <c r="D20" s="24"/>
      <c r="E20" s="24"/>
      <c r="F20" s="24"/>
      <c r="G20" s="24"/>
      <c r="H20" s="24"/>
      <c r="I20" s="24"/>
      <c r="J20" s="24"/>
      <c r="K20" s="27">
        <v>0</v>
      </c>
      <c r="L20" s="27">
        <v>96</v>
      </c>
      <c r="M20" s="24"/>
      <c r="Q20"/>
      <c r="R20"/>
    </row>
    <row r="21" spans="1:18" x14ac:dyDescent="0.35">
      <c r="A21" s="19" t="s">
        <v>232</v>
      </c>
      <c r="B21" s="19" t="s">
        <v>11</v>
      </c>
      <c r="C21" s="20" t="s">
        <v>233</v>
      </c>
      <c r="D21" s="20" t="s">
        <v>234</v>
      </c>
      <c r="E21" s="20" t="s">
        <v>235</v>
      </c>
      <c r="F21" s="20" t="s">
        <v>236</v>
      </c>
      <c r="G21" s="20" t="s">
        <v>237</v>
      </c>
      <c r="H21" s="20" t="s">
        <v>238</v>
      </c>
      <c r="I21" s="20" t="s">
        <v>239</v>
      </c>
      <c r="J21" s="20" t="s">
        <v>240</v>
      </c>
      <c r="K21" s="20" t="s">
        <v>241</v>
      </c>
      <c r="L21" s="20" t="s">
        <v>242</v>
      </c>
      <c r="M21" s="20" t="s">
        <v>243</v>
      </c>
      <c r="Q21"/>
      <c r="R21"/>
    </row>
    <row r="22" spans="1:18" x14ac:dyDescent="0.35">
      <c r="A22" s="21"/>
      <c r="B22" s="21"/>
      <c r="C22" s="22" t="s">
        <v>229</v>
      </c>
      <c r="D22" s="22" t="s">
        <v>229</v>
      </c>
      <c r="E22" s="22" t="s">
        <v>244</v>
      </c>
      <c r="F22" s="22" t="s">
        <v>15</v>
      </c>
      <c r="G22" s="22" t="s">
        <v>244</v>
      </c>
      <c r="H22" s="22" t="s">
        <v>244</v>
      </c>
      <c r="I22" s="22" t="s">
        <v>244</v>
      </c>
      <c r="J22" s="22" t="s">
        <v>244</v>
      </c>
      <c r="K22" s="22" t="s">
        <v>244</v>
      </c>
      <c r="L22" s="22" t="s">
        <v>244</v>
      </c>
      <c r="M22" s="22" t="s">
        <v>244</v>
      </c>
      <c r="Q22"/>
      <c r="R22"/>
    </row>
    <row r="23" spans="1:18" x14ac:dyDescent="0.35">
      <c r="A23" s="23" t="s">
        <v>245</v>
      </c>
      <c r="B23" s="23"/>
      <c r="C23" s="23"/>
      <c r="D23" s="50">
        <f>G130</f>
        <v>1.1677204647835775</v>
      </c>
      <c r="E23" s="50"/>
      <c r="F23" s="23"/>
      <c r="G23" s="23"/>
      <c r="H23" s="23"/>
      <c r="I23" s="50">
        <f>G131</f>
        <v>56.480906543659181</v>
      </c>
      <c r="J23" s="50">
        <f>I23</f>
        <v>56.480906543659181</v>
      </c>
      <c r="K23" s="50">
        <f t="shared" ref="K23:L27" si="0">$D23*K$20+$J23</f>
        <v>56.480906543659181</v>
      </c>
      <c r="L23" s="50">
        <f t="shared" si="0"/>
        <v>168.58207116288261</v>
      </c>
      <c r="M23" s="50">
        <f>MAX(ABS(L23-L$23),ABS(K23-K$23))</f>
        <v>0</v>
      </c>
      <c r="Q23"/>
      <c r="R23"/>
    </row>
    <row r="24" spans="1:18" x14ac:dyDescent="0.35">
      <c r="A24">
        <v>1223406</v>
      </c>
      <c r="B24" t="str">
        <f>'Auswahlfelder und Texte'!A43</f>
        <v>Stufe 1 blau (Set 1206326)</v>
      </c>
      <c r="C24" s="4">
        <v>1.75</v>
      </c>
      <c r="D24" s="4">
        <f>C24*$B$19/(C24+$B$19)</f>
        <v>1.6766467065868262</v>
      </c>
      <c r="E24">
        <v>80</v>
      </c>
      <c r="F24" s="4">
        <v>3.1729999999999805</v>
      </c>
      <c r="G24" s="4">
        <f>F24*$D24+$E24</f>
        <v>85.319999999999965</v>
      </c>
      <c r="H24" s="4">
        <f>(F24+B$20)*$D24+$E24</f>
        <v>154.06251497005985</v>
      </c>
      <c r="I24" s="4">
        <f>($D$23-D24)*$F$129+$I$23</f>
        <v>33.772793892512496</v>
      </c>
      <c r="J24" s="4">
        <f>MAX(MIN(H24:I24),G24)</f>
        <v>85.319999999999965</v>
      </c>
      <c r="K24" s="4">
        <f t="shared" si="0"/>
        <v>85.319999999999965</v>
      </c>
      <c r="L24" s="4">
        <f t="shared" si="0"/>
        <v>246.27808383233528</v>
      </c>
      <c r="M24" s="4">
        <f>MAX(ABS(L24-L$23),ABS(K24-K$23))</f>
        <v>77.696012669452671</v>
      </c>
      <c r="Q24"/>
      <c r="R24"/>
    </row>
    <row r="25" spans="1:18" x14ac:dyDescent="0.35">
      <c r="A25">
        <v>1223407</v>
      </c>
      <c r="B25" t="str">
        <f>'Auswahlfelder und Texte'!A44</f>
        <v>Stufe 2 gelb (Set 1206327)</v>
      </c>
      <c r="C25" s="4">
        <v>2.39</v>
      </c>
      <c r="D25" s="4">
        <f>C25*$B$19/(C25+$B$19)</f>
        <v>2.2552488794527012</v>
      </c>
      <c r="E25">
        <v>80</v>
      </c>
      <c r="F25" s="4">
        <v>3.9029999999999703</v>
      </c>
      <c r="G25" s="4">
        <f>F25*$D25+$E25</f>
        <v>88.802236376503828</v>
      </c>
      <c r="H25" s="4">
        <f>(F25+B$20)*$D25+$E25</f>
        <v>181.26744043406458</v>
      </c>
      <c r="I25" s="4">
        <f>($D$23-D25)*$F$129+$I$23</f>
        <v>7.9557653284478533</v>
      </c>
      <c r="J25" s="4">
        <f t="shared" ref="J25:J27" si="1">MAX(MIN(H25:I25),G25)</f>
        <v>88.802236376503828</v>
      </c>
      <c r="K25" s="4">
        <f t="shared" si="0"/>
        <v>88.802236376503828</v>
      </c>
      <c r="L25" s="4">
        <f t="shared" si="0"/>
        <v>305.30612880396313</v>
      </c>
      <c r="M25" s="4">
        <f>MAX(ABS(L25-L$23),ABS(K25-K$23))</f>
        <v>136.72405764108052</v>
      </c>
      <c r="Q25"/>
      <c r="R25"/>
    </row>
    <row r="26" spans="1:18" x14ac:dyDescent="0.35">
      <c r="A26">
        <v>1223408</v>
      </c>
      <c r="B26" t="str">
        <f>'Auswahlfelder und Texte'!A45</f>
        <v>Stufe 3 grün (Set 1206328)</v>
      </c>
      <c r="C26" s="4">
        <v>2.95</v>
      </c>
      <c r="D26" s="4">
        <f>C26*$B$19/(C26+$B$19)</f>
        <v>2.7473806752037251</v>
      </c>
      <c r="E26" s="4">
        <v>86.234849676862794</v>
      </c>
      <c r="F26" s="4">
        <v>9.4499999999999744</v>
      </c>
      <c r="G26" s="4">
        <f>F26*$D26+$E26</f>
        <v>112.19759705753793</v>
      </c>
      <c r="H26" s="4">
        <f>(F26+B$20)*$D26+$E26</f>
        <v>224.84020474089067</v>
      </c>
      <c r="I26" s="4">
        <f>($D$23-D26)*$F$129+$I$23</f>
        <v>-14.002984956324788</v>
      </c>
      <c r="J26" s="4">
        <f t="shared" si="1"/>
        <v>112.19759705753793</v>
      </c>
      <c r="K26" s="4">
        <f t="shared" si="0"/>
        <v>112.19759705753793</v>
      </c>
      <c r="L26" s="4">
        <f t="shared" si="0"/>
        <v>375.94614187709556</v>
      </c>
      <c r="M26" s="4">
        <f>MAX(ABS(L26-L$23),ABS(K26-K$23))</f>
        <v>207.36407071421294</v>
      </c>
      <c r="Q26"/>
      <c r="R26"/>
    </row>
    <row r="27" spans="1:18" x14ac:dyDescent="0.35">
      <c r="A27">
        <v>1223409</v>
      </c>
      <c r="B27" t="str">
        <f>'Auswahlfelder und Texte'!A46</f>
        <v>Stufe 4 rot (Set 1206329)</v>
      </c>
      <c r="C27" s="4">
        <v>3.59</v>
      </c>
      <c r="D27" s="4">
        <f>C27*$B$19/(C27+$B$19)</f>
        <v>3.294333562743748</v>
      </c>
      <c r="E27" s="4">
        <v>84.774008987258327</v>
      </c>
      <c r="F27" s="4">
        <v>9.4499999999999744</v>
      </c>
      <c r="G27" s="4">
        <f>F27*$D27+$E27</f>
        <v>115.90546115518666</v>
      </c>
      <c r="H27" s="4">
        <f>(F27+B$20)*$D27+$E27</f>
        <v>250.97313722768033</v>
      </c>
      <c r="I27" s="4">
        <f>($D$23-D27)*$F$129+$I$23</f>
        <v>-38.407833370351931</v>
      </c>
      <c r="J27" s="4">
        <f t="shared" si="1"/>
        <v>115.90546115518666</v>
      </c>
      <c r="K27" s="4">
        <f t="shared" si="0"/>
        <v>115.90546115518666</v>
      </c>
      <c r="L27" s="4">
        <f t="shared" si="0"/>
        <v>432.16148317858642</v>
      </c>
      <c r="M27" s="4">
        <f>MAX(ABS(L27-L$23),ABS(K27-K$23))</f>
        <v>263.57941201570384</v>
      </c>
      <c r="Q27"/>
      <c r="R27"/>
    </row>
    <row r="28" spans="1:18" x14ac:dyDescent="0.35">
      <c r="A28" s="23">
        <f>INDEX(A24:A27,MATCH($M28,$M24:$M27,0))</f>
        <v>1223406</v>
      </c>
      <c r="B28" s="23" t="s">
        <v>246</v>
      </c>
      <c r="C28" s="50"/>
      <c r="D28" s="50">
        <f>VLOOKUP($A28,$A$24:$D$27,4,FALSE)</f>
        <v>1.6766467065868262</v>
      </c>
      <c r="E28" s="50"/>
      <c r="F28" s="50"/>
      <c r="G28" s="50"/>
      <c r="H28" s="50"/>
      <c r="I28" s="50">
        <f>VLOOKUP($A28,$A$24:$I$27,9,FALSE)</f>
        <v>33.772793892512496</v>
      </c>
      <c r="J28" s="50"/>
      <c r="K28" s="50"/>
      <c r="L28" s="50"/>
      <c r="M28" s="50">
        <f>MIN(M24:M27)</f>
        <v>77.696012669452671</v>
      </c>
      <c r="Q28"/>
      <c r="R28"/>
    </row>
    <row r="29" spans="1:18" x14ac:dyDescent="0.35">
      <c r="A29" s="23">
        <f>B15</f>
        <v>1223406</v>
      </c>
      <c r="B29" s="23" t="s">
        <v>247</v>
      </c>
      <c r="C29" s="50"/>
      <c r="D29" s="50">
        <f>VLOOKUP($A29,$A$24:$D$27,4,FALSE)</f>
        <v>1.6766467065868262</v>
      </c>
      <c r="E29" s="50"/>
      <c r="F29" s="50"/>
      <c r="G29" s="50"/>
      <c r="H29" s="50"/>
      <c r="I29" s="50">
        <f>VLOOKUP($A29,$A$24:$I$27,9,FALSE)</f>
        <v>33.772793892512496</v>
      </c>
      <c r="J29" s="50"/>
      <c r="K29" s="50"/>
      <c r="L29" s="50"/>
      <c r="M29" s="50"/>
      <c r="Q29"/>
      <c r="R29"/>
    </row>
    <row r="31" spans="1:18" x14ac:dyDescent="0.35">
      <c r="A31" s="34" t="s">
        <v>204</v>
      </c>
      <c r="B31" s="31" t="s">
        <v>248</v>
      </c>
      <c r="C31" s="126" t="s">
        <v>249</v>
      </c>
      <c r="D31" s="126"/>
      <c r="E31" s="126"/>
      <c r="F31" s="130" t="s">
        <v>245</v>
      </c>
      <c r="G31" s="130"/>
      <c r="H31" s="130"/>
      <c r="I31" s="130"/>
      <c r="J31" s="133" t="s">
        <v>250</v>
      </c>
      <c r="K31" s="133"/>
      <c r="L31" s="133"/>
      <c r="M31" s="133"/>
    </row>
    <row r="32" spans="1:18" x14ac:dyDescent="0.35">
      <c r="A32" s="19"/>
      <c r="B32" s="15"/>
      <c r="C32" s="28"/>
      <c r="D32" s="28"/>
      <c r="E32" s="16"/>
      <c r="F32" s="37"/>
      <c r="G32" s="37"/>
      <c r="H32" s="135" t="s">
        <v>245</v>
      </c>
      <c r="I32" s="135"/>
      <c r="J32" s="134" t="s">
        <v>246</v>
      </c>
      <c r="K32" s="134"/>
      <c r="L32" s="134" t="s">
        <v>247</v>
      </c>
      <c r="M32" s="134"/>
      <c r="Q32"/>
      <c r="R32"/>
    </row>
    <row r="33" spans="1:18" x14ac:dyDescent="0.35">
      <c r="A33" s="14"/>
      <c r="B33" s="48" t="s">
        <v>211</v>
      </c>
      <c r="C33" s="45" t="s">
        <v>251</v>
      </c>
      <c r="D33" s="45" t="s">
        <v>252</v>
      </c>
      <c r="E33" s="46" t="s">
        <v>249</v>
      </c>
      <c r="F33" s="41" t="s">
        <v>253</v>
      </c>
      <c r="G33" s="41" t="s">
        <v>254</v>
      </c>
      <c r="H33" s="42" t="s">
        <v>255</v>
      </c>
      <c r="I33" s="42" t="s">
        <v>256</v>
      </c>
      <c r="J33" s="38" t="s">
        <v>255</v>
      </c>
      <c r="K33" s="39" t="s">
        <v>256</v>
      </c>
      <c r="L33" s="38" t="s">
        <v>255</v>
      </c>
      <c r="M33" s="39" t="s">
        <v>256</v>
      </c>
      <c r="Q33"/>
      <c r="R33"/>
    </row>
    <row r="34" spans="1:18" x14ac:dyDescent="0.35">
      <c r="A34" s="12" t="s">
        <v>212</v>
      </c>
      <c r="B34" s="49" t="s">
        <v>217</v>
      </c>
      <c r="C34" s="47" t="s">
        <v>15</v>
      </c>
      <c r="D34" s="47" t="s">
        <v>15</v>
      </c>
      <c r="E34" s="47" t="s">
        <v>244</v>
      </c>
      <c r="F34" s="43" t="s">
        <v>15</v>
      </c>
      <c r="G34" s="43" t="s">
        <v>244</v>
      </c>
      <c r="H34" s="44" t="s">
        <v>244</v>
      </c>
      <c r="I34" s="44" t="s">
        <v>257</v>
      </c>
      <c r="J34" s="40" t="s">
        <v>244</v>
      </c>
      <c r="K34" s="40" t="s">
        <v>257</v>
      </c>
      <c r="L34" s="40" t="s">
        <v>244</v>
      </c>
      <c r="M34" s="40" t="s">
        <v>257</v>
      </c>
      <c r="Q34"/>
      <c r="R34"/>
    </row>
    <row r="35" spans="1:18" x14ac:dyDescent="0.35">
      <c r="A35">
        <v>-1</v>
      </c>
      <c r="B35" s="7">
        <f>Türberechnung!K31</f>
        <v>-3677.6882483218865</v>
      </c>
      <c r="C35" s="29">
        <v>-25.041613025850246</v>
      </c>
      <c r="D35" s="29">
        <v>0.40433690077000822</v>
      </c>
      <c r="E35" s="4">
        <f>B35/C35/2</f>
        <v>73.431536629158828</v>
      </c>
      <c r="F35" s="4"/>
      <c r="G35" s="4"/>
      <c r="H35" s="4">
        <f t="shared" ref="H35:H66" si="2">D35*$G$130+$G$131</f>
        <v>56.953059017355486</v>
      </c>
      <c r="I35" s="4">
        <f>(2*H35*C35-B35)/1000</f>
        <v>0.82529531921983246</v>
      </c>
      <c r="J35" s="4">
        <f>$I$28+$D$28*$D35</f>
        <v>34.450724025540055</v>
      </c>
      <c r="K35" s="4">
        <f>(2*J35*$C35-$B35)/1000</f>
        <v>1.9522848493060148</v>
      </c>
      <c r="L35" s="4">
        <f>$I$29+$D$29*$D35</f>
        <v>34.450724025540055</v>
      </c>
      <c r="M35" s="4">
        <f t="shared" ref="M35:M66" si="3">(2*L35*$C35-$B35)/1000</f>
        <v>1.9522848493060148</v>
      </c>
      <c r="Q35"/>
      <c r="R35"/>
    </row>
    <row r="36" spans="1:18" x14ac:dyDescent="0.35">
      <c r="A36">
        <v>0</v>
      </c>
      <c r="B36" s="7">
        <f>Türberechnung!K32</f>
        <v>-3522.0181539054638</v>
      </c>
      <c r="C36" s="29">
        <v>-21.284580106185857</v>
      </c>
      <c r="D36" s="29">
        <v>0</v>
      </c>
      <c r="E36" s="4">
        <f t="shared" ref="E36:E99" si="4">B36/C36/2</f>
        <v>82.736378550448194</v>
      </c>
      <c r="F36" s="4"/>
      <c r="G36" s="4"/>
      <c r="H36" s="4">
        <f t="shared" si="2"/>
        <v>56.480906543659181</v>
      </c>
      <c r="I36" s="4">
        <f t="shared" ref="I36:I99" si="5">(2*H36*C36-B36)/1000</f>
        <v>1.1176733943084423</v>
      </c>
      <c r="J36" s="4">
        <f t="shared" ref="J36:J99" si="6">$I$28+$D$28*$D36</f>
        <v>33.772793892512496</v>
      </c>
      <c r="K36" s="4">
        <f t="shared" ref="K36:K66" si="7">(2*J36*$C36-$B36)/1000</f>
        <v>2.0843386798756907</v>
      </c>
      <c r="L36" s="4">
        <f t="shared" ref="L36:L99" si="8">$I$29+$D$29*$D36</f>
        <v>33.772793892512496</v>
      </c>
      <c r="M36" s="4">
        <f t="shared" si="3"/>
        <v>2.0843386798756907</v>
      </c>
      <c r="Q36"/>
      <c r="R36"/>
    </row>
    <row r="37" spans="1:18" x14ac:dyDescent="0.35">
      <c r="A37">
        <v>1</v>
      </c>
      <c r="B37" s="7">
        <f>Türberechnung!K33</f>
        <v>-3329.851864015382</v>
      </c>
      <c r="C37" s="29">
        <v>-17.487666613629845</v>
      </c>
      <c r="D37" s="29">
        <v>-0.33840324848982289</v>
      </c>
      <c r="E37" s="4">
        <f t="shared" si="4"/>
        <v>95.205722340912644</v>
      </c>
      <c r="F37" s="4"/>
      <c r="G37" s="4"/>
      <c r="H37" s="4">
        <f t="shared" si="2"/>
        <v>56.085746145048375</v>
      </c>
      <c r="I37" s="4">
        <f t="shared" si="5"/>
        <v>1.3682342032928196</v>
      </c>
      <c r="J37" s="4">
        <f t="shared" si="6"/>
        <v>33.205411200433751</v>
      </c>
      <c r="K37" s="4">
        <f t="shared" si="7"/>
        <v>2.1684815423320307</v>
      </c>
      <c r="L37" s="4">
        <f t="shared" si="8"/>
        <v>33.205411200433751</v>
      </c>
      <c r="M37" s="4">
        <f t="shared" si="3"/>
        <v>2.1684815423320307</v>
      </c>
      <c r="Q37"/>
      <c r="R37"/>
    </row>
    <row r="38" spans="1:18" x14ac:dyDescent="0.35">
      <c r="A38">
        <v>2</v>
      </c>
      <c r="B38" s="7">
        <f>Türberechnung!K34</f>
        <v>-3095.8142982518862</v>
      </c>
      <c r="C38" s="29">
        <v>-13.659502605010802</v>
      </c>
      <c r="D38" s="29">
        <v>-0.61025298387860949</v>
      </c>
      <c r="E38" s="4">
        <f t="shared" si="4"/>
        <v>113.32090149154585</v>
      </c>
      <c r="F38" s="4"/>
      <c r="G38" s="4"/>
      <c r="H38" s="4">
        <f t="shared" si="2"/>
        <v>55.768301645688886</v>
      </c>
      <c r="I38" s="4">
        <f t="shared" si="5"/>
        <v>1.5722797750392552</v>
      </c>
      <c r="J38" s="4">
        <f t="shared" si="6"/>
        <v>32.749615236907644</v>
      </c>
      <c r="K38" s="4">
        <f t="shared" si="7"/>
        <v>2.2011273889686036</v>
      </c>
      <c r="L38" s="4">
        <f t="shared" si="8"/>
        <v>32.749615236907644</v>
      </c>
      <c r="M38" s="4">
        <f t="shared" si="3"/>
        <v>2.2011273889686036</v>
      </c>
      <c r="Q38"/>
      <c r="R38"/>
    </row>
    <row r="39" spans="1:18" x14ac:dyDescent="0.35">
      <c r="A39">
        <v>3</v>
      </c>
      <c r="B39" s="7">
        <f>Türberechnung!K35</f>
        <v>-2815.8769617484977</v>
      </c>
      <c r="C39" s="29">
        <v>-9.8083658865309022</v>
      </c>
      <c r="D39" s="29">
        <v>-0.81507615299705594</v>
      </c>
      <c r="E39" s="4">
        <f t="shared" si="4"/>
        <v>143.54465332575592</v>
      </c>
      <c r="F39" s="4"/>
      <c r="G39" s="4"/>
      <c r="H39" s="4">
        <f t="shared" si="2"/>
        <v>55.529125439447448</v>
      </c>
      <c r="I39" s="4">
        <f t="shared" si="5"/>
        <v>1.7265770024101543</v>
      </c>
      <c r="J39" s="4">
        <f t="shared" si="6"/>
        <v>32.406199144972518</v>
      </c>
      <c r="K39" s="4">
        <f t="shared" si="7"/>
        <v>2.180173245337147</v>
      </c>
      <c r="L39" s="4">
        <f t="shared" si="8"/>
        <v>32.406199144972518</v>
      </c>
      <c r="M39" s="4">
        <f t="shared" si="3"/>
        <v>2.180173245337147</v>
      </c>
      <c r="Q39"/>
      <c r="R39"/>
    </row>
    <row r="40" spans="1:18" x14ac:dyDescent="0.35">
      <c r="A40">
        <v>4</v>
      </c>
      <c r="B40" s="7">
        <f>Türberechnung!K36</f>
        <v>-2488.2450118107977</v>
      </c>
      <c r="C40" s="29">
        <v>-5.9427088804850552</v>
      </c>
      <c r="D40" s="29">
        <v>-0.95254493519589545</v>
      </c>
      <c r="E40" s="4">
        <f t="shared" si="4"/>
        <v>209.35275998306199</v>
      </c>
      <c r="F40" s="4"/>
      <c r="G40" s="4"/>
      <c r="H40" s="4">
        <f t="shared" si="2"/>
        <v>55.368600329204988</v>
      </c>
      <c r="I40" s="4">
        <f t="shared" si="5"/>
        <v>1.8301660660580092</v>
      </c>
      <c r="J40" s="4">
        <f t="shared" si="6"/>
        <v>32.175712564040339</v>
      </c>
      <c r="K40" s="4">
        <f t="shared" si="7"/>
        <v>2.1058232262302834</v>
      </c>
      <c r="L40" s="4">
        <f t="shared" si="8"/>
        <v>32.175712564040339</v>
      </c>
      <c r="M40" s="4">
        <f t="shared" si="3"/>
        <v>2.1058232262302834</v>
      </c>
      <c r="Q40"/>
      <c r="R40"/>
    </row>
    <row r="41" spans="1:18" x14ac:dyDescent="0.35">
      <c r="A41">
        <v>5</v>
      </c>
      <c r="B41" s="7">
        <f>Türberechnung!K37</f>
        <v>-2113.2444644248312</v>
      </c>
      <c r="C41" s="29">
        <v>-2.0716406059742947</v>
      </c>
      <c r="D41" s="29">
        <v>-1.0224841478571927</v>
      </c>
      <c r="E41" s="4">
        <f t="shared" si="4"/>
        <v>510.0412828196545</v>
      </c>
      <c r="F41" s="4"/>
      <c r="G41" s="4"/>
      <c r="H41" s="4">
        <f t="shared" si="2"/>
        <v>55.286930879289542</v>
      </c>
      <c r="I41" s="4">
        <f t="shared" si="5"/>
        <v>1.8841751624463705</v>
      </c>
      <c r="J41" s="4">
        <f t="shared" si="6"/>
        <v>32.058449213470496</v>
      </c>
      <c r="K41" s="4">
        <f t="shared" si="7"/>
        <v>1.9804172941144509</v>
      </c>
      <c r="L41" s="4">
        <f t="shared" si="8"/>
        <v>32.058449213470496</v>
      </c>
      <c r="M41" s="4">
        <f t="shared" si="3"/>
        <v>1.9804172941144509</v>
      </c>
      <c r="Q41"/>
      <c r="R41"/>
    </row>
    <row r="42" spans="1:18" x14ac:dyDescent="0.35">
      <c r="A42">
        <v>6</v>
      </c>
      <c r="B42" s="7">
        <f>Türberechnung!K38</f>
        <v>-1693.1392247791175</v>
      </c>
      <c r="C42" s="29">
        <v>1.7947429741910208</v>
      </c>
      <c r="D42" s="29">
        <v>-1.0248858695214025</v>
      </c>
      <c r="E42" s="4">
        <f t="shared" si="4"/>
        <v>-471.69406681820243</v>
      </c>
      <c r="F42" s="4"/>
      <c r="G42" s="4"/>
      <c r="H42" s="4">
        <f t="shared" si="2"/>
        <v>55.284126339751531</v>
      </c>
      <c r="I42" s="4">
        <f t="shared" si="5"/>
        <v>1.8915808194442332</v>
      </c>
      <c r="J42" s="4">
        <f t="shared" si="6"/>
        <v>32.054422374752058</v>
      </c>
      <c r="K42" s="4">
        <f t="shared" si="7"/>
        <v>1.808198123476793</v>
      </c>
      <c r="L42" s="4">
        <f t="shared" si="8"/>
        <v>32.054422374752058</v>
      </c>
      <c r="M42" s="4">
        <f t="shared" si="3"/>
        <v>1.808198123476793</v>
      </c>
      <c r="Q42"/>
      <c r="R42"/>
    </row>
    <row r="43" spans="1:18" x14ac:dyDescent="0.35">
      <c r="A43">
        <v>7</v>
      </c>
      <c r="B43" s="7">
        <f>Türberechnung!K39</f>
        <v>-1231.7925298064629</v>
      </c>
      <c r="C43" s="29">
        <v>5.6452438472123649</v>
      </c>
      <c r="D43" s="29">
        <v>-0.95992800474723783</v>
      </c>
      <c r="E43" s="4">
        <f t="shared" si="4"/>
        <v>-109.10002855011524</v>
      </c>
      <c r="F43" s="4"/>
      <c r="G43" s="4"/>
      <c r="H43" s="4">
        <f t="shared" si="2"/>
        <v>55.359978967796962</v>
      </c>
      <c r="I43" s="4">
        <f t="shared" si="5"/>
        <v>1.8568336911059864</v>
      </c>
      <c r="J43" s="4">
        <f t="shared" si="6"/>
        <v>32.163333764792576</v>
      </c>
      <c r="K43" s="4">
        <f t="shared" si="7"/>
        <v>1.594932253889529</v>
      </c>
      <c r="L43" s="4">
        <f t="shared" si="8"/>
        <v>32.163333764792576</v>
      </c>
      <c r="M43" s="4">
        <f t="shared" si="3"/>
        <v>1.594932253889529</v>
      </c>
      <c r="Q43"/>
      <c r="R43"/>
    </row>
    <row r="44" spans="1:18" x14ac:dyDescent="0.35">
      <c r="A44">
        <v>8</v>
      </c>
      <c r="B44" s="7">
        <f>Türberechnung!K40</f>
        <v>-734.23596796877382</v>
      </c>
      <c r="C44" s="29">
        <v>9.467672877219492</v>
      </c>
      <c r="D44" s="29">
        <v>-0.82799286373724645</v>
      </c>
      <c r="E44" s="4">
        <f t="shared" si="4"/>
        <v>-38.775947241240523</v>
      </c>
      <c r="F44" s="4"/>
      <c r="G44" s="4"/>
      <c r="H44" s="4">
        <f t="shared" si="2"/>
        <v>55.514042331978438</v>
      </c>
      <c r="I44" s="4">
        <f t="shared" si="5"/>
        <v>1.7854135537513478</v>
      </c>
      <c r="J44" s="4">
        <f t="shared" si="6"/>
        <v>32.38454238445005</v>
      </c>
      <c r="K44" s="4">
        <f t="shared" si="7"/>
        <v>1.3474484751176194</v>
      </c>
      <c r="L44" s="4">
        <f t="shared" si="8"/>
        <v>32.38454238445005</v>
      </c>
      <c r="M44" s="4">
        <f t="shared" si="3"/>
        <v>1.3474484751176194</v>
      </c>
      <c r="Q44"/>
      <c r="R44"/>
    </row>
    <row r="45" spans="1:18" x14ac:dyDescent="0.35">
      <c r="A45">
        <v>9</v>
      </c>
      <c r="B45" s="7">
        <f>Türberechnung!K41</f>
        <v>-206.21176977266077</v>
      </c>
      <c r="C45" s="29">
        <v>13.249150877824214</v>
      </c>
      <c r="D45" s="29">
        <v>-0.62968206735731236</v>
      </c>
      <c r="E45" s="4">
        <f t="shared" si="4"/>
        <v>-7.7820749297152334</v>
      </c>
      <c r="F45" s="4"/>
      <c r="G45" s="4"/>
      <c r="H45" s="4">
        <f t="shared" si="2"/>
        <v>55.745613907298818</v>
      </c>
      <c r="I45" s="4">
        <f t="shared" si="5"/>
        <v>1.6833758686421363</v>
      </c>
      <c r="J45" s="4">
        <f t="shared" si="6"/>
        <v>32.717039528081074</v>
      </c>
      <c r="K45" s="4">
        <f t="shared" si="7"/>
        <v>1.0731577557392304</v>
      </c>
      <c r="L45" s="4">
        <f t="shared" si="8"/>
        <v>32.717039528081074</v>
      </c>
      <c r="M45" s="4">
        <f t="shared" si="3"/>
        <v>1.0731577557392304</v>
      </c>
      <c r="Q45"/>
      <c r="R45"/>
    </row>
    <row r="46" spans="1:18" x14ac:dyDescent="0.35">
      <c r="A46">
        <v>10</v>
      </c>
      <c r="B46" s="7">
        <f>Türberechnung!K42</f>
        <v>346.25595722822703</v>
      </c>
      <c r="C46" s="29">
        <v>16.976534122641826</v>
      </c>
      <c r="D46" s="29">
        <v>-0.36582500368183618</v>
      </c>
      <c r="E46" s="4">
        <f t="shared" si="4"/>
        <v>10.198075612100968</v>
      </c>
      <c r="F46" s="4"/>
      <c r="G46" s="4"/>
      <c r="H46" s="4">
        <f t="shared" si="2"/>
        <v>56.053725200330376</v>
      </c>
      <c r="I46" s="4">
        <f t="shared" si="5"/>
        <v>1.5569399999009663</v>
      </c>
      <c r="J46" s="4">
        <f t="shared" si="6"/>
        <v>33.159434604902231</v>
      </c>
      <c r="K46" s="4">
        <f t="shared" si="7"/>
        <v>0.77960858888703866</v>
      </c>
      <c r="L46" s="4">
        <f t="shared" si="8"/>
        <v>33.159434604902231</v>
      </c>
      <c r="M46" s="4">
        <f t="shared" si="3"/>
        <v>0.77960858888703866</v>
      </c>
      <c r="Q46"/>
      <c r="R46"/>
    </row>
    <row r="47" spans="1:18" x14ac:dyDescent="0.35">
      <c r="A47">
        <v>11</v>
      </c>
      <c r="B47" s="7">
        <f>Türberechnung!K43</f>
        <v>917.2226300847725</v>
      </c>
      <c r="C47" s="29">
        <v>20.636888917071435</v>
      </c>
      <c r="D47" s="29">
        <v>-3.7479321802979471E-2</v>
      </c>
      <c r="E47" s="4">
        <f t="shared" si="4"/>
        <v>22.222890130644142</v>
      </c>
      <c r="F47" s="4"/>
      <c r="G47" s="4"/>
      <c r="H47" s="4">
        <f t="shared" si="2"/>
        <v>56.43714117258363</v>
      </c>
      <c r="I47" s="4">
        <f t="shared" si="5"/>
        <v>1.4121513962666017</v>
      </c>
      <c r="J47" s="4">
        <f t="shared" si="6"/>
        <v>33.709954311046424</v>
      </c>
      <c r="K47" s="4">
        <f t="shared" si="7"/>
        <v>0.47411453494846423</v>
      </c>
      <c r="L47" s="4">
        <f t="shared" si="8"/>
        <v>33.709954311046424</v>
      </c>
      <c r="M47" s="4">
        <f t="shared" si="3"/>
        <v>0.47411453494846423</v>
      </c>
      <c r="Q47"/>
      <c r="R47"/>
    </row>
    <row r="48" spans="1:18" x14ac:dyDescent="0.35">
      <c r="A48">
        <v>12</v>
      </c>
      <c r="B48" s="7">
        <f>Türberechnung!K44</f>
        <v>1501.097708210041</v>
      </c>
      <c r="C48" s="29">
        <v>24.217947229611919</v>
      </c>
      <c r="D48" s="29">
        <v>0.35407677964871409</v>
      </c>
      <c r="E48" s="4">
        <f t="shared" si="4"/>
        <v>30.991431560611574</v>
      </c>
      <c r="F48" s="4">
        <f t="shared" ref="F48:F79" si="9">D48-$F$129</f>
        <v>-44.265576887032637</v>
      </c>
      <c r="G48" s="4">
        <f t="shared" ref="G48:G79" si="10">E48-$G$129</f>
        <v>-77.592757701187011</v>
      </c>
      <c r="H48" s="4">
        <f t="shared" si="2"/>
        <v>56.894369245359648</v>
      </c>
      <c r="I48" s="4">
        <f t="shared" si="5"/>
        <v>1.2546319558823096</v>
      </c>
      <c r="J48" s="4">
        <f t="shared" si="6"/>
        <v>34.366455558989379</v>
      </c>
      <c r="K48" s="4">
        <f t="shared" si="7"/>
        <v>0.16347230618277489</v>
      </c>
      <c r="L48" s="4">
        <f t="shared" si="8"/>
        <v>34.366455558989379</v>
      </c>
      <c r="M48" s="4">
        <f t="shared" si="3"/>
        <v>0.16347230618277489</v>
      </c>
      <c r="Q48"/>
      <c r="R48"/>
    </row>
    <row r="49" spans="1:18" x14ac:dyDescent="0.35">
      <c r="A49">
        <v>13</v>
      </c>
      <c r="B49" s="7">
        <f>Türberechnung!K45</f>
        <v>2092.8291450672737</v>
      </c>
      <c r="C49" s="29">
        <v>27.708493241082554</v>
      </c>
      <c r="D49" s="29">
        <v>0.80735967087299521</v>
      </c>
      <c r="E49" s="4">
        <f t="shared" si="4"/>
        <v>37.765120009562601</v>
      </c>
      <c r="F49" s="4">
        <f t="shared" si="9"/>
        <v>-43.812293995808353</v>
      </c>
      <c r="G49" s="4">
        <f t="shared" si="10"/>
        <v>-70.819069252235977</v>
      </c>
      <c r="H49" s="4">
        <f t="shared" si="2"/>
        <v>57.423676953778511</v>
      </c>
      <c r="I49" s="4">
        <f t="shared" si="5"/>
        <v>1.0894179844364862</v>
      </c>
      <c r="J49" s="4">
        <f t="shared" si="6"/>
        <v>35.12645082571273</v>
      </c>
      <c r="K49" s="4">
        <f t="shared" si="7"/>
        <v>-0.14622709449231389</v>
      </c>
      <c r="L49" s="4">
        <f t="shared" si="8"/>
        <v>35.12645082571273</v>
      </c>
      <c r="M49" s="4">
        <f t="shared" si="3"/>
        <v>-0.14622709449231389</v>
      </c>
      <c r="Q49"/>
      <c r="R49"/>
    </row>
    <row r="50" spans="1:18" x14ac:dyDescent="0.35">
      <c r="A50">
        <v>14</v>
      </c>
      <c r="B50" s="7">
        <f>Türberechnung!K46</f>
        <v>2688.0061925346727</v>
      </c>
      <c r="C50" s="29">
        <v>31.098652066063959</v>
      </c>
      <c r="D50" s="29">
        <v>1.3207013286595828</v>
      </c>
      <c r="E50" s="4">
        <f t="shared" si="4"/>
        <v>43.217406767734609</v>
      </c>
      <c r="F50" s="4">
        <f t="shared" si="9"/>
        <v>-43.29895233802177</v>
      </c>
      <c r="G50" s="4">
        <f t="shared" si="10"/>
        <v>-65.366782494063983</v>
      </c>
      <c r="H50" s="4">
        <f t="shared" si="2"/>
        <v>58.023116513001838</v>
      </c>
      <c r="I50" s="4">
        <f t="shared" si="5"/>
        <v>0.92087523191839638</v>
      </c>
      <c r="J50" s="4">
        <f t="shared" si="6"/>
        <v>35.987143425594432</v>
      </c>
      <c r="K50" s="4">
        <f t="shared" si="7"/>
        <v>-0.44970288804646819</v>
      </c>
      <c r="L50" s="4">
        <f t="shared" si="8"/>
        <v>35.987143425594432</v>
      </c>
      <c r="M50" s="4">
        <f t="shared" si="3"/>
        <v>-0.44970288804646819</v>
      </c>
      <c r="Q50"/>
      <c r="R50"/>
    </row>
    <row r="51" spans="1:18" x14ac:dyDescent="0.35">
      <c r="A51">
        <v>15</v>
      </c>
      <c r="B51" s="7">
        <f>Türberechnung!K47</f>
        <v>3282.895475268353</v>
      </c>
      <c r="C51" s="29">
        <v>34.380071518893011</v>
      </c>
      <c r="D51" s="29">
        <v>1.8922744809020933</v>
      </c>
      <c r="E51" s="4">
        <f t="shared" si="4"/>
        <v>47.744162973370941</v>
      </c>
      <c r="F51" s="4">
        <f t="shared" si="9"/>
        <v>-42.727379185779256</v>
      </c>
      <c r="G51" s="4">
        <f t="shared" si="10"/>
        <v>-60.840026288427644</v>
      </c>
      <c r="H51" s="4">
        <f t="shared" si="2"/>
        <v>58.690554179996276</v>
      </c>
      <c r="I51" s="4">
        <f t="shared" si="5"/>
        <v>0.75267542511512142</v>
      </c>
      <c r="J51" s="4">
        <f t="shared" si="6"/>
        <v>36.94546966887529</v>
      </c>
      <c r="K51" s="4">
        <f t="shared" si="7"/>
        <v>-0.74251969623830294</v>
      </c>
      <c r="L51" s="4">
        <f t="shared" si="8"/>
        <v>36.94546966887529</v>
      </c>
      <c r="M51" s="4">
        <f t="shared" si="3"/>
        <v>-0.74251969623830294</v>
      </c>
      <c r="Q51"/>
      <c r="R51"/>
    </row>
    <row r="52" spans="1:18" x14ac:dyDescent="0.35">
      <c r="A52">
        <v>16</v>
      </c>
      <c r="B52" s="7">
        <f>Türberechnung!K48</f>
        <v>3874.4274574286073</v>
      </c>
      <c r="C52" s="29">
        <v>37.546002681088247</v>
      </c>
      <c r="D52" s="29">
        <v>2.5201200237942678</v>
      </c>
      <c r="E52" s="4">
        <f t="shared" si="4"/>
        <v>51.595738304521817</v>
      </c>
      <c r="F52" s="4">
        <f t="shared" si="9"/>
        <v>-42.099533642887081</v>
      </c>
      <c r="G52" s="4">
        <f t="shared" si="10"/>
        <v>-56.988450957276768</v>
      </c>
      <c r="H52" s="4">
        <f t="shared" si="2"/>
        <v>59.423702269154624</v>
      </c>
      <c r="I52" s="4">
        <f t="shared" si="5"/>
        <v>0.58781751200713095</v>
      </c>
      <c r="J52" s="4">
        <f t="shared" si="6"/>
        <v>37.99814483061067</v>
      </c>
      <c r="K52" s="4">
        <f t="shared" si="7"/>
        <v>-1.021070562055632</v>
      </c>
      <c r="L52" s="4">
        <f t="shared" si="8"/>
        <v>37.99814483061067</v>
      </c>
      <c r="M52" s="4">
        <f t="shared" si="3"/>
        <v>-1.021070562055632</v>
      </c>
      <c r="Q52"/>
      <c r="R52"/>
    </row>
    <row r="53" spans="1:18" x14ac:dyDescent="0.35">
      <c r="A53">
        <v>17</v>
      </c>
      <c r="B53" s="7">
        <f>Türberechnung!K49</f>
        <v>4460.149640604699</v>
      </c>
      <c r="C53" s="29">
        <v>40.591294333805791</v>
      </c>
      <c r="D53" s="29">
        <v>3.2021750673005522</v>
      </c>
      <c r="E53" s="4">
        <f t="shared" si="4"/>
        <v>54.939731706093156</v>
      </c>
      <c r="F53" s="4">
        <f t="shared" si="9"/>
        <v>-41.4174785993808</v>
      </c>
      <c r="G53" s="4">
        <f t="shared" si="10"/>
        <v>-53.644457555705429</v>
      </c>
      <c r="H53" s="4">
        <f t="shared" si="2"/>
        <v>60.220151901565764</v>
      </c>
      <c r="I53" s="4">
        <f t="shared" si="5"/>
        <v>0.4286781807212019</v>
      </c>
      <c r="J53" s="4">
        <f t="shared" si="6"/>
        <v>39.141710173016413</v>
      </c>
      <c r="K53" s="4">
        <f t="shared" si="7"/>
        <v>-1.2825242838818398</v>
      </c>
      <c r="L53" s="4">
        <f t="shared" si="8"/>
        <v>39.141710173016413</v>
      </c>
      <c r="M53" s="4">
        <f t="shared" si="3"/>
        <v>-1.2825242838818398</v>
      </c>
      <c r="Q53"/>
      <c r="R53"/>
    </row>
    <row r="54" spans="1:18" x14ac:dyDescent="0.35">
      <c r="A54">
        <v>18</v>
      </c>
      <c r="B54" s="7">
        <f>Türberechnung!K50</f>
        <v>5038.1603623023593</v>
      </c>
      <c r="C54" s="29">
        <v>43.512320615285631</v>
      </c>
      <c r="D54" s="29">
        <v>3.9363002713723709</v>
      </c>
      <c r="E54" s="4">
        <f t="shared" si="4"/>
        <v>57.893491901377494</v>
      </c>
      <c r="F54" s="4">
        <f t="shared" si="9"/>
        <v>-40.683353395308984</v>
      </c>
      <c r="G54" s="4">
        <f t="shared" si="10"/>
        <v>-50.69069736042109</v>
      </c>
      <c r="H54" s="4">
        <f t="shared" si="2"/>
        <v>61.077404926073847</v>
      </c>
      <c r="I54" s="4">
        <f t="shared" si="5"/>
        <v>0.27707888868354347</v>
      </c>
      <c r="J54" s="4">
        <f t="shared" si="6"/>
        <v>40.37257877864581</v>
      </c>
      <c r="K54" s="4">
        <f t="shared" si="7"/>
        <v>-1.5247511785377328</v>
      </c>
      <c r="L54" s="4">
        <f t="shared" si="8"/>
        <v>40.37257877864581</v>
      </c>
      <c r="M54" s="4">
        <f t="shared" si="3"/>
        <v>-1.5247511785377328</v>
      </c>
      <c r="Q54"/>
      <c r="R54"/>
    </row>
    <row r="55" spans="1:18" x14ac:dyDescent="0.35">
      <c r="A55">
        <v>19</v>
      </c>
      <c r="B55" s="7">
        <f>Türberechnung!K51</f>
        <v>5607.0339433274203</v>
      </c>
      <c r="C55" s="29">
        <v>46.306861793056299</v>
      </c>
      <c r="D55" s="29">
        <v>4.7203054823613995</v>
      </c>
      <c r="E55" s="4">
        <f t="shared" si="4"/>
        <v>60.542149977524424</v>
      </c>
      <c r="F55" s="4">
        <f t="shared" si="9"/>
        <v>-39.899348184319955</v>
      </c>
      <c r="G55" s="4">
        <f t="shared" si="10"/>
        <v>-48.042039284274161</v>
      </c>
      <c r="H55" s="4">
        <f t="shared" si="2"/>
        <v>61.992903855442705</v>
      </c>
      <c r="I55" s="4">
        <f t="shared" si="5"/>
        <v>0.13435971864100429</v>
      </c>
      <c r="J55" s="4">
        <f t="shared" si="6"/>
        <v>41.687078533597479</v>
      </c>
      <c r="K55" s="4">
        <f t="shared" si="7"/>
        <v>-1.7462383749042552</v>
      </c>
      <c r="L55" s="4">
        <f t="shared" si="8"/>
        <v>41.687078533597479</v>
      </c>
      <c r="M55" s="4">
        <f t="shared" si="3"/>
        <v>-1.7462383749042552</v>
      </c>
      <c r="Q55"/>
      <c r="R55"/>
    </row>
    <row r="56" spans="1:18" x14ac:dyDescent="0.35">
      <c r="A56">
        <v>20</v>
      </c>
      <c r="B56" s="7">
        <f>Türberechnung!K52</f>
        <v>6165.7448481738165</v>
      </c>
      <c r="C56" s="29">
        <v>48.973956171645092</v>
      </c>
      <c r="D56" s="29">
        <v>5.5519730124706834</v>
      </c>
      <c r="E56" s="4">
        <f t="shared" si="4"/>
        <v>62.949221690034257</v>
      </c>
      <c r="F56" s="4">
        <f t="shared" si="9"/>
        <v>-39.067680654210669</v>
      </c>
      <c r="G56" s="4">
        <f t="shared" si="10"/>
        <v>-45.634967571764328</v>
      </c>
      <c r="H56" s="4">
        <f t="shared" si="2"/>
        <v>62.964059050247329</v>
      </c>
      <c r="I56" s="4">
        <f t="shared" si="5"/>
        <v>1.4532884575555727E-3</v>
      </c>
      <c r="J56" s="4">
        <f t="shared" si="6"/>
        <v>43.081491158930405</v>
      </c>
      <c r="K56" s="4">
        <f t="shared" si="7"/>
        <v>-1.9460027285206707</v>
      </c>
      <c r="L56" s="4">
        <f t="shared" si="8"/>
        <v>43.081491158930405</v>
      </c>
      <c r="M56" s="4">
        <f t="shared" si="3"/>
        <v>-1.9460027285206707</v>
      </c>
      <c r="Q56"/>
      <c r="R56"/>
    </row>
    <row r="57" spans="1:18" x14ac:dyDescent="0.35">
      <c r="A57">
        <v>21</v>
      </c>
      <c r="B57" s="7">
        <f>Türberechnung!K53</f>
        <v>6713.5958523449153</v>
      </c>
      <c r="C57" s="29">
        <v>51.513738063122197</v>
      </c>
      <c r="D57" s="29">
        <v>6.4290781936790191</v>
      </c>
      <c r="E57" s="4">
        <f t="shared" si="4"/>
        <v>65.163159428640483</v>
      </c>
      <c r="F57" s="4">
        <f t="shared" si="9"/>
        <v>-38.190575473002333</v>
      </c>
      <c r="G57" s="4">
        <f t="shared" si="10"/>
        <v>-43.421029833158101</v>
      </c>
      <c r="H57" s="4">
        <f t="shared" si="2"/>
        <v>63.988272720112008</v>
      </c>
      <c r="I57" s="4">
        <f t="shared" si="5"/>
        <v>-0.12104561231396019</v>
      </c>
      <c r="J57" s="4">
        <f t="shared" si="6"/>
        <v>44.552086672333601</v>
      </c>
      <c r="K57" s="4">
        <f t="shared" si="7"/>
        <v>-2.1235068063366942</v>
      </c>
      <c r="L57" s="4">
        <f t="shared" si="8"/>
        <v>44.552086672333601</v>
      </c>
      <c r="M57" s="4">
        <f t="shared" si="3"/>
        <v>-2.1235068063366942</v>
      </c>
      <c r="Q57"/>
      <c r="R57"/>
    </row>
    <row r="58" spans="1:18" x14ac:dyDescent="0.35">
      <c r="A58">
        <v>22</v>
      </c>
      <c r="B58" s="7">
        <f>Türberechnung!K54</f>
        <v>7250.1531018698943</v>
      </c>
      <c r="C58" s="29">
        <v>53.927273287996037</v>
      </c>
      <c r="D58" s="29">
        <v>7.3494070679725398</v>
      </c>
      <c r="E58" s="4">
        <f t="shared" si="4"/>
        <v>67.221580656885777</v>
      </c>
      <c r="F58" s="4">
        <f t="shared" si="9"/>
        <v>-37.270246598708809</v>
      </c>
      <c r="G58" s="4">
        <f t="shared" si="10"/>
        <v>-41.362608604912808</v>
      </c>
      <c r="H58" s="4">
        <f t="shared" si="2"/>
        <v>65.062959580955777</v>
      </c>
      <c r="I58" s="4">
        <f t="shared" si="5"/>
        <v>-0.23281709737380971</v>
      </c>
      <c r="J58" s="4">
        <f t="shared" si="6"/>
        <v>46.0951530483946</v>
      </c>
      <c r="K58" s="4">
        <f t="shared" si="7"/>
        <v>-2.2785812704843358</v>
      </c>
      <c r="L58" s="4">
        <f t="shared" si="8"/>
        <v>46.0951530483946</v>
      </c>
      <c r="M58" s="4">
        <f t="shared" si="3"/>
        <v>-2.2785812704843358</v>
      </c>
      <c r="Q58"/>
      <c r="R58"/>
    </row>
    <row r="59" spans="1:18" x14ac:dyDescent="0.35">
      <c r="A59">
        <v>23</v>
      </c>
      <c r="B59" s="7">
        <f>Türberechnung!K55</f>
        <v>7775.1894060943923</v>
      </c>
      <c r="C59" s="29">
        <v>56.216400389528488</v>
      </c>
      <c r="D59" s="29">
        <v>8.3107712466806944</v>
      </c>
      <c r="E59" s="4">
        <f t="shared" si="4"/>
        <v>69.15410229238627</v>
      </c>
      <c r="F59" s="4">
        <f t="shared" si="9"/>
        <v>-36.308882420000657</v>
      </c>
      <c r="G59" s="4">
        <f t="shared" si="10"/>
        <v>-39.430086969412315</v>
      </c>
      <c r="H59" s="4">
        <f t="shared" si="2"/>
        <v>66.185564206543148</v>
      </c>
      <c r="I59" s="4">
        <f t="shared" si="5"/>
        <v>-0.33376105121064209</v>
      </c>
      <c r="J59" s="4">
        <f t="shared" si="6"/>
        <v>47.707021132456177</v>
      </c>
      <c r="K59" s="4">
        <f t="shared" si="7"/>
        <v>-2.4113554033466862</v>
      </c>
      <c r="L59" s="4">
        <f t="shared" si="8"/>
        <v>47.707021132456177</v>
      </c>
      <c r="M59" s="4">
        <f t="shared" si="3"/>
        <v>-2.4113554033466862</v>
      </c>
      <c r="Q59"/>
      <c r="R59"/>
    </row>
    <row r="60" spans="1:18" x14ac:dyDescent="0.35">
      <c r="A60">
        <v>24</v>
      </c>
      <c r="B60" s="7">
        <f>Türberechnung!K56</f>
        <v>8288.6360525072596</v>
      </c>
      <c r="C60" s="29">
        <v>58.383582920689449</v>
      </c>
      <c r="D60" s="29">
        <v>9.3110200891084851</v>
      </c>
      <c r="E60" s="4">
        <f t="shared" si="4"/>
        <v>70.984304472773346</v>
      </c>
      <c r="F60" s="4">
        <f t="shared" si="9"/>
        <v>-35.308633577572863</v>
      </c>
      <c r="G60" s="4">
        <f t="shared" si="10"/>
        <v>-37.599884789025239</v>
      </c>
      <c r="H60" s="4">
        <f t="shared" si="2"/>
        <v>67.353575249722169</v>
      </c>
      <c r="I60" s="4">
        <f t="shared" si="5"/>
        <v>-0.42394996131315837</v>
      </c>
      <c r="J60" s="4">
        <f t="shared" si="6"/>
        <v>49.384085059880015</v>
      </c>
      <c r="K60" s="4">
        <f t="shared" si="7"/>
        <v>-2.5221964023954877</v>
      </c>
      <c r="L60" s="4">
        <f t="shared" si="8"/>
        <v>49.384085059880015</v>
      </c>
      <c r="M60" s="4">
        <f t="shared" si="3"/>
        <v>-2.5221964023954877</v>
      </c>
      <c r="Q60"/>
      <c r="R60"/>
    </row>
    <row r="61" spans="1:18" x14ac:dyDescent="0.35">
      <c r="A61">
        <v>25</v>
      </c>
      <c r="B61" s="7">
        <f>Türberechnung!K57</f>
        <v>8790.5427709198066</v>
      </c>
      <c r="C61" s="29">
        <v>60.431775904439995</v>
      </c>
      <c r="D61" s="29">
        <v>10.348050423643937</v>
      </c>
      <c r="E61" s="4">
        <f t="shared" si="4"/>
        <v>72.731130596097174</v>
      </c>
      <c r="F61" s="4">
        <f t="shared" si="9"/>
        <v>-34.271603243037418</v>
      </c>
      <c r="G61" s="4">
        <f t="shared" si="10"/>
        <v>-35.853058665701411</v>
      </c>
      <c r="H61" s="4">
        <f t="shared" si="2"/>
        <v>68.564536793960571</v>
      </c>
      <c r="I61" s="4">
        <f t="shared" si="5"/>
        <v>-0.50358932587109484</v>
      </c>
      <c r="J61" s="4">
        <f t="shared" si="6"/>
        <v>51.122818554909514</v>
      </c>
      <c r="K61" s="4">
        <f t="shared" si="7"/>
        <v>-2.6116573418925291</v>
      </c>
      <c r="L61" s="4">
        <f t="shared" si="8"/>
        <v>51.122818554909514</v>
      </c>
      <c r="M61" s="4">
        <f t="shared" si="3"/>
        <v>-2.6116573418925291</v>
      </c>
      <c r="Q61"/>
      <c r="R61"/>
    </row>
    <row r="62" spans="1:18" x14ac:dyDescent="0.35">
      <c r="A62">
        <v>26</v>
      </c>
      <c r="B62" s="7">
        <f>Türberechnung!K58</f>
        <v>9281.0451023220321</v>
      </c>
      <c r="C62" s="29">
        <v>62.364307867875986</v>
      </c>
      <c r="D62" s="29">
        <v>11.419814073026588</v>
      </c>
      <c r="E62" s="4">
        <f t="shared" si="4"/>
        <v>74.409910248540754</v>
      </c>
      <c r="F62" s="4">
        <f t="shared" si="9"/>
        <v>-33.199839593654765</v>
      </c>
      <c r="G62" s="4">
        <f t="shared" si="10"/>
        <v>-34.174279013257831</v>
      </c>
      <c r="H62" s="4">
        <f t="shared" si="2"/>
        <v>69.816057140755831</v>
      </c>
      <c r="I62" s="4">
        <f t="shared" si="5"/>
        <v>-0.57298493902739578</v>
      </c>
      <c r="J62" s="4">
        <f t="shared" si="6"/>
        <v>52.919787547886415</v>
      </c>
      <c r="K62" s="4">
        <f t="shared" si="7"/>
        <v>-2.6804332564440756</v>
      </c>
      <c r="L62" s="4">
        <f t="shared" si="8"/>
        <v>52.919787547886415</v>
      </c>
      <c r="M62" s="4">
        <f t="shared" si="3"/>
        <v>-2.6804332564440756</v>
      </c>
      <c r="Q62"/>
      <c r="R62"/>
    </row>
    <row r="63" spans="1:18" x14ac:dyDescent="0.35">
      <c r="A63">
        <v>27</v>
      </c>
      <c r="B63" s="7">
        <f>Türberechnung!K59</f>
        <v>9760.3382571802049</v>
      </c>
      <c r="C63" s="29">
        <v>64.184778643004705</v>
      </c>
      <c r="D63" s="29">
        <v>12.524323458713514</v>
      </c>
      <c r="E63" s="4">
        <f t="shared" si="4"/>
        <v>76.033122365873837</v>
      </c>
      <c r="F63" s="4">
        <f t="shared" si="9"/>
        <v>-32.095330207967834</v>
      </c>
      <c r="G63" s="4">
        <f t="shared" si="10"/>
        <v>-32.551066895924748</v>
      </c>
      <c r="H63" s="4">
        <f t="shared" si="2"/>
        <v>71.105815353967984</v>
      </c>
      <c r="I63" s="4">
        <f t="shared" si="5"/>
        <v>-0.63251621973060357</v>
      </c>
      <c r="J63" s="4">
        <f t="shared" si="6"/>
        <v>54.77165957179264</v>
      </c>
      <c r="K63" s="4">
        <f t="shared" si="7"/>
        <v>-2.7293245661291641</v>
      </c>
      <c r="L63" s="4">
        <f t="shared" si="8"/>
        <v>54.77165957179264</v>
      </c>
      <c r="M63" s="4">
        <f t="shared" si="3"/>
        <v>-2.7293245661291641</v>
      </c>
      <c r="Q63"/>
      <c r="R63"/>
    </row>
    <row r="64" spans="1:18" x14ac:dyDescent="0.35">
      <c r="A64">
        <v>28</v>
      </c>
      <c r="B64" s="7">
        <f>Türberechnung!K60</f>
        <v>10228.656508988908</v>
      </c>
      <c r="C64" s="29">
        <v>65.89697232218009</v>
      </c>
      <c r="D64" s="29">
        <v>13.659655555101196</v>
      </c>
      <c r="E64" s="4">
        <f t="shared" si="4"/>
        <v>77.610974742356035</v>
      </c>
      <c r="F64" s="4">
        <f t="shared" si="9"/>
        <v>-30.959998111580155</v>
      </c>
      <c r="G64" s="4">
        <f t="shared" si="10"/>
        <v>-30.97321451944255</v>
      </c>
      <c r="H64" s="4">
        <f t="shared" si="2"/>
        <v>72.431565877245532</v>
      </c>
      <c r="I64" s="4">
        <f t="shared" si="5"/>
        <v>-0.68261472525888345</v>
      </c>
      <c r="J64" s="4">
        <f t="shared" si="6"/>
        <v>56.675210392083358</v>
      </c>
      <c r="K64" s="4">
        <f t="shared" si="7"/>
        <v>-2.7592069678672071</v>
      </c>
      <c r="L64" s="4">
        <f t="shared" si="8"/>
        <v>56.675210392083358</v>
      </c>
      <c r="M64" s="4">
        <f t="shared" si="3"/>
        <v>-2.7592069678672071</v>
      </c>
      <c r="Q64"/>
      <c r="R64"/>
    </row>
    <row r="65" spans="1:18" x14ac:dyDescent="0.35">
      <c r="A65">
        <v>29</v>
      </c>
      <c r="B65" s="7">
        <f>Türberechnung!K61</f>
        <v>10686.257209698992</v>
      </c>
      <c r="C65" s="29">
        <v>67.504784263146263</v>
      </c>
      <c r="D65" s="29">
        <v>14.823954448989802</v>
      </c>
      <c r="E65" s="4">
        <f t="shared" si="4"/>
        <v>79.151850689885649</v>
      </c>
      <c r="F65" s="4">
        <f t="shared" si="9"/>
        <v>-29.795699217691549</v>
      </c>
      <c r="G65" s="4">
        <f t="shared" si="10"/>
        <v>-29.432338571912936</v>
      </c>
      <c r="H65" s="4">
        <f t="shared" si="2"/>
        <v>73.791141522764136</v>
      </c>
      <c r="I65" s="4">
        <f t="shared" si="5"/>
        <v>-0.72374703164801757</v>
      </c>
      <c r="J65" s="4">
        <f t="shared" si="6"/>
        <v>58.627328298004379</v>
      </c>
      <c r="K65" s="4">
        <f t="shared" si="7"/>
        <v>-2.7710069123361207</v>
      </c>
      <c r="L65" s="4">
        <f t="shared" si="8"/>
        <v>58.627328298004379</v>
      </c>
      <c r="M65" s="4">
        <f t="shared" si="3"/>
        <v>-2.7710069123361207</v>
      </c>
      <c r="Q65"/>
      <c r="R65"/>
    </row>
    <row r="66" spans="1:18" x14ac:dyDescent="0.35">
      <c r="A66">
        <v>30</v>
      </c>
      <c r="B66" s="7">
        <f>Türberechnung!K62</f>
        <v>11133.408597782247</v>
      </c>
      <c r="C66" s="29">
        <v>69.01216077521957</v>
      </c>
      <c r="D66" s="29">
        <v>16.015432737808233</v>
      </c>
      <c r="E66" s="4">
        <f t="shared" si="4"/>
        <v>80.662657658590206</v>
      </c>
      <c r="F66" s="4">
        <f t="shared" si="9"/>
        <v>-28.604220928873119</v>
      </c>
      <c r="G66" s="4">
        <f t="shared" si="10"/>
        <v>-27.921531603208379</v>
      </c>
      <c r="H66" s="4">
        <f t="shared" si="2"/>
        <v>75.182455103962738</v>
      </c>
      <c r="I66" s="4">
        <f t="shared" si="5"/>
        <v>-0.75640123956143912</v>
      </c>
      <c r="J66" s="4">
        <f t="shared" si="6"/>
        <v>60.625016446921506</v>
      </c>
      <c r="K66" s="4">
        <f t="shared" si="7"/>
        <v>-2.7656818337116911</v>
      </c>
      <c r="L66" s="4">
        <f t="shared" si="8"/>
        <v>60.625016446921506</v>
      </c>
      <c r="M66" s="4">
        <f t="shared" si="3"/>
        <v>-2.7656818337116911</v>
      </c>
      <c r="Q66"/>
      <c r="R66"/>
    </row>
    <row r="67" spans="1:18" x14ac:dyDescent="0.35">
      <c r="A67">
        <v>31</v>
      </c>
      <c r="B67" s="7">
        <f>Türberechnung!K63</f>
        <v>11570.380672879912</v>
      </c>
      <c r="C67" s="29">
        <v>70.42305001626751</v>
      </c>
      <c r="D67" s="29">
        <v>17.23237197515401</v>
      </c>
      <c r="E67" s="4">
        <f t="shared" si="4"/>
        <v>82.149102248533609</v>
      </c>
      <c r="F67" s="4">
        <f t="shared" si="9"/>
        <v>-27.387281691527342</v>
      </c>
      <c r="G67" s="4">
        <f t="shared" si="10"/>
        <v>-26.435087013264976</v>
      </c>
      <c r="H67" s="4">
        <f t="shared" ref="H67:H98" si="11">D67*$G$130+$G$131</f>
        <v>76.603499955809525</v>
      </c>
      <c r="I67" s="4">
        <f t="shared" si="5"/>
        <v>-0.78107645526167102</v>
      </c>
      <c r="J67" s="4">
        <f t="shared" si="6"/>
        <v>62.665393611333585</v>
      </c>
      <c r="K67" s="4">
        <f t="shared" ref="K67:K98" si="12">(2*J67*$C67-$B67)/1000</f>
        <v>-2.7442043757198409</v>
      </c>
      <c r="L67" s="4">
        <f t="shared" si="8"/>
        <v>62.665393611333585</v>
      </c>
      <c r="M67" s="4">
        <f t="shared" ref="M67:M98" si="13">(2*L67*$C67-$B67)/1000</f>
        <v>-2.7442043757198409</v>
      </c>
      <c r="Q67"/>
      <c r="R67"/>
    </row>
    <row r="68" spans="1:18" x14ac:dyDescent="0.35">
      <c r="A68">
        <v>32</v>
      </c>
      <c r="B68" s="7">
        <f>Türberechnung!K64</f>
        <v>11997.4385179322</v>
      </c>
      <c r="C68" s="29">
        <v>71.741362636331743</v>
      </c>
      <c r="D68" s="29">
        <v>18.473122346468767</v>
      </c>
      <c r="E68" s="4">
        <f t="shared" si="4"/>
        <v>83.615909128664754</v>
      </c>
      <c r="F68" s="4">
        <f t="shared" si="9"/>
        <v>-26.146531320212585</v>
      </c>
      <c r="G68" s="4">
        <f t="shared" si="10"/>
        <v>-24.968280133133831</v>
      </c>
      <c r="H68" s="4">
        <f t="shared" si="11"/>
        <v>78.05234955608158</v>
      </c>
      <c r="I68" s="4">
        <f t="shared" si="5"/>
        <v>-0.79827468969104853</v>
      </c>
      <c r="J68" s="4">
        <f t="shared" si="6"/>
        <v>64.745693635094852</v>
      </c>
      <c r="K68" s="4">
        <f t="shared" si="12"/>
        <v>-2.707549945499848</v>
      </c>
      <c r="L68" s="4">
        <f t="shared" si="8"/>
        <v>64.745693635094852</v>
      </c>
      <c r="M68" s="4">
        <f t="shared" si="13"/>
        <v>-2.707549945499848</v>
      </c>
      <c r="Q68"/>
      <c r="R68"/>
    </row>
    <row r="69" spans="1:18" x14ac:dyDescent="0.35">
      <c r="A69">
        <v>33</v>
      </c>
      <c r="B69" s="7">
        <f>Türberechnung!K65</f>
        <v>12414.837551459808</v>
      </c>
      <c r="C69" s="29">
        <v>72.970940777790659</v>
      </c>
      <c r="D69" s="29">
        <v>19.736101732686578</v>
      </c>
      <c r="E69" s="4">
        <f t="shared" si="4"/>
        <v>85.0669966642281</v>
      </c>
      <c r="F69" s="4">
        <f t="shared" si="9"/>
        <v>-24.883551933994774</v>
      </c>
      <c r="G69" s="4">
        <f t="shared" si="10"/>
        <v>-23.517192597570485</v>
      </c>
      <c r="H69" s="4">
        <f t="shared" si="11"/>
        <v>79.527156431967924</v>
      </c>
      <c r="I69" s="4">
        <f t="shared" si="5"/>
        <v>-0.80849470701335846</v>
      </c>
      <c r="J69" s="4">
        <f t="shared" si="6"/>
        <v>66.863263863484008</v>
      </c>
      <c r="K69" s="4">
        <f t="shared" si="12"/>
        <v>-2.6566870162756442</v>
      </c>
      <c r="L69" s="4">
        <f t="shared" si="8"/>
        <v>66.863263863484008</v>
      </c>
      <c r="M69" s="4">
        <f t="shared" si="13"/>
        <v>-2.6566870162756442</v>
      </c>
      <c r="Q69"/>
      <c r="R69"/>
    </row>
    <row r="70" spans="1:18" x14ac:dyDescent="0.35">
      <c r="A70">
        <v>34</v>
      </c>
      <c r="B70" s="7">
        <f>Türberechnung!K66</f>
        <v>12822.820284600648</v>
      </c>
      <c r="C70" s="29">
        <v>74.115534154796379</v>
      </c>
      <c r="D70" s="29">
        <v>21.019794296376869</v>
      </c>
      <c r="E70" s="4">
        <f t="shared" si="4"/>
        <v>86.50561876690476</v>
      </c>
      <c r="F70" s="4">
        <f t="shared" si="9"/>
        <v>-23.599859370304483</v>
      </c>
      <c r="G70" s="4">
        <f t="shared" si="10"/>
        <v>-22.078570494893825</v>
      </c>
      <c r="H70" s="4">
        <f t="shared" si="11"/>
        <v>81.026150509079571</v>
      </c>
      <c r="I70" s="4">
        <f t="shared" si="5"/>
        <v>-0.81222743362593064</v>
      </c>
      <c r="J70" s="4">
        <f t="shared" si="6"/>
        <v>69.015562772665334</v>
      </c>
      <c r="K70" s="4">
        <f t="shared" si="12"/>
        <v>-2.592569684820706</v>
      </c>
      <c r="L70" s="4">
        <f t="shared" si="8"/>
        <v>69.015562772665334</v>
      </c>
      <c r="M70" s="4">
        <f t="shared" si="13"/>
        <v>-2.592569684820706</v>
      </c>
      <c r="Q70"/>
      <c r="R70"/>
    </row>
    <row r="71" spans="1:18" x14ac:dyDescent="0.35">
      <c r="A71">
        <v>35</v>
      </c>
      <c r="B71" s="7">
        <f>Türberechnung!K67</f>
        <v>13221.614237680269</v>
      </c>
      <c r="C71" s="29">
        <v>75.178782066109889</v>
      </c>
      <c r="D71" s="29">
        <v>22.322748703740295</v>
      </c>
      <c r="E71" s="4">
        <f t="shared" si="4"/>
        <v>87.934480143969296</v>
      </c>
      <c r="F71" s="4">
        <f t="shared" si="9"/>
        <v>-22.296904962941056</v>
      </c>
      <c r="G71" s="4">
        <f t="shared" si="10"/>
        <v>-20.649709117829289</v>
      </c>
      <c r="H71" s="4">
        <f t="shared" si="11"/>
        <v>82.547637035237798</v>
      </c>
      <c r="I71" s="4">
        <f t="shared" si="5"/>
        <v>-0.80995260819130088</v>
      </c>
      <c r="J71" s="4">
        <f t="shared" si="6"/>
        <v>71.200156988604007</v>
      </c>
      <c r="K71" s="4">
        <f t="shared" si="12"/>
        <v>-2.5161320670421263</v>
      </c>
      <c r="L71" s="4">
        <f t="shared" si="8"/>
        <v>71.200156988604007</v>
      </c>
      <c r="M71" s="4">
        <f t="shared" si="13"/>
        <v>-2.5161320670421263</v>
      </c>
      <c r="Q71"/>
      <c r="R71"/>
    </row>
    <row r="72" spans="1:18" x14ac:dyDescent="0.35">
      <c r="A72">
        <v>36</v>
      </c>
      <c r="B72" s="7">
        <f>Türberechnung!K68</f>
        <v>13611.430739268693</v>
      </c>
      <c r="C72" s="29">
        <v>76.164200331860172</v>
      </c>
      <c r="D72" s="29">
        <v>23.643576077008831</v>
      </c>
      <c r="E72" s="4">
        <f t="shared" si="4"/>
        <v>89.355830429266049</v>
      </c>
      <c r="F72" s="4">
        <f t="shared" si="9"/>
        <v>-20.976077589672521</v>
      </c>
      <c r="G72" s="4">
        <f t="shared" si="10"/>
        <v>-19.228358832532535</v>
      </c>
      <c r="H72" s="4">
        <f t="shared" si="11"/>
        <v>84.089994189449811</v>
      </c>
      <c r="I72" s="4">
        <f t="shared" si="5"/>
        <v>-0.80213641256826673</v>
      </c>
      <c r="J72" s="4">
        <f t="shared" si="6"/>
        <v>73.414717853964419</v>
      </c>
      <c r="K72" s="4">
        <f t="shared" si="12"/>
        <v>-2.4282841833960176</v>
      </c>
      <c r="L72" s="4">
        <f t="shared" si="8"/>
        <v>73.414717853964419</v>
      </c>
      <c r="M72" s="4">
        <f t="shared" si="13"/>
        <v>-2.4282841833960176</v>
      </c>
      <c r="Q72"/>
      <c r="R72"/>
    </row>
    <row r="73" spans="1:18" x14ac:dyDescent="0.35">
      <c r="A73">
        <v>37</v>
      </c>
      <c r="B73" s="7">
        <f>Türberechnung!K69</f>
        <v>13992.464387552427</v>
      </c>
      <c r="C73" s="29">
        <v>77.075172277560426</v>
      </c>
      <c r="D73" s="29">
        <v>24.980947755350215</v>
      </c>
      <c r="E73" s="4">
        <f t="shared" si="4"/>
        <v>90.771541432066158</v>
      </c>
      <c r="F73" s="4">
        <f t="shared" si="9"/>
        <v>-19.638705911331137</v>
      </c>
      <c r="G73" s="4">
        <f t="shared" si="10"/>
        <v>-17.812647829732427</v>
      </c>
      <c r="H73" s="4">
        <f t="shared" si="11"/>
        <v>85.651670467271003</v>
      </c>
      <c r="I73" s="4">
        <f t="shared" si="5"/>
        <v>-0.78922987330093197</v>
      </c>
      <c r="J73" s="4">
        <f t="shared" si="6"/>
        <v>75.657017673938</v>
      </c>
      <c r="K73" s="4">
        <f t="shared" si="12"/>
        <v>-2.3299090451020166</v>
      </c>
      <c r="L73" s="4">
        <f t="shared" si="8"/>
        <v>75.657017673938</v>
      </c>
      <c r="M73" s="4">
        <f t="shared" si="13"/>
        <v>-2.3299090451020166</v>
      </c>
      <c r="Q73"/>
      <c r="R73"/>
    </row>
    <row r="74" spans="1:18" x14ac:dyDescent="0.35">
      <c r="A74">
        <v>38</v>
      </c>
      <c r="B74" s="7">
        <f>Türberechnung!K70</f>
        <v>14364.893000599533</v>
      </c>
      <c r="C74" s="29">
        <v>77.914943012828601</v>
      </c>
      <c r="D74" s="29">
        <v>26.333592928175008</v>
      </c>
      <c r="E74" s="4">
        <f t="shared" si="4"/>
        <v>92.183170808675115</v>
      </c>
      <c r="F74" s="4">
        <f t="shared" si="9"/>
        <v>-18.286060738506343</v>
      </c>
      <c r="G74" s="4">
        <f t="shared" si="10"/>
        <v>-16.40101845312347</v>
      </c>
      <c r="H74" s="4">
        <f t="shared" si="11"/>
        <v>87.231181917169238</v>
      </c>
      <c r="I74" s="4">
        <f t="shared" si="5"/>
        <v>-0.77166786456368208</v>
      </c>
      <c r="J74" s="4">
        <f t="shared" si="6"/>
        <v>77.924925748135252</v>
      </c>
      <c r="K74" s="4">
        <f t="shared" si="12"/>
        <v>-2.2218607027098169</v>
      </c>
      <c r="L74" s="4">
        <f t="shared" si="8"/>
        <v>77.924925748135252</v>
      </c>
      <c r="M74" s="4">
        <f t="shared" si="13"/>
        <v>-2.2218607027098169</v>
      </c>
      <c r="Q74"/>
      <c r="R74"/>
    </row>
    <row r="75" spans="1:18" x14ac:dyDescent="0.35">
      <c r="A75">
        <v>39</v>
      </c>
      <c r="B75" s="7">
        <f>Türberechnung!K71</f>
        <v>14728.877920063966</v>
      </c>
      <c r="C75" s="29">
        <v>78.686616364997121</v>
      </c>
      <c r="D75" s="29">
        <v>27.700296192610548</v>
      </c>
      <c r="E75" s="4">
        <f t="shared" si="4"/>
        <v>93.59201475726401</v>
      </c>
      <c r="F75" s="4">
        <f t="shared" si="9"/>
        <v>-16.919357474070804</v>
      </c>
      <c r="G75" s="4">
        <f t="shared" si="10"/>
        <v>-14.992174504534574</v>
      </c>
      <c r="H75" s="4">
        <f t="shared" si="11"/>
        <v>88.827109288337141</v>
      </c>
      <c r="I75" s="4">
        <f t="shared" si="5"/>
        <v>-0.7498685772978515</v>
      </c>
      <c r="J75" s="4">
        <f t="shared" si="6"/>
        <v>80.216404275332565</v>
      </c>
      <c r="K75" s="4">
        <f t="shared" si="12"/>
        <v>-2.1049630612787498</v>
      </c>
      <c r="L75" s="4">
        <f t="shared" si="8"/>
        <v>80.216404275332565</v>
      </c>
      <c r="M75" s="4">
        <f t="shared" si="13"/>
        <v>-2.1049630612787498</v>
      </c>
      <c r="Q75"/>
      <c r="R75"/>
    </row>
    <row r="76" spans="1:18" x14ac:dyDescent="0.35">
      <c r="A76">
        <v>40</v>
      </c>
      <c r="B76" s="7">
        <f>Türberechnung!K72</f>
        <v>15084.564563408852</v>
      </c>
      <c r="C76" s="29">
        <v>79.393153928101341</v>
      </c>
      <c r="D76" s="29">
        <v>29.079895076634639</v>
      </c>
      <c r="E76" s="4">
        <f t="shared" si="4"/>
        <v>94.999151797581163</v>
      </c>
      <c r="F76" s="4">
        <f t="shared" si="9"/>
        <v>-15.539758590046713</v>
      </c>
      <c r="G76" s="4">
        <f t="shared" si="10"/>
        <v>-13.585037464217422</v>
      </c>
      <c r="H76" s="4">
        <f t="shared" si="11"/>
        <v>90.438095138404648</v>
      </c>
      <c r="I76" s="4">
        <f t="shared" si="5"/>
        <v>-0.72423334683358553</v>
      </c>
      <c r="J76" s="4">
        <f t="shared" si="6"/>
        <v>82.529504200642435</v>
      </c>
      <c r="K76" s="4">
        <f t="shared" si="12"/>
        <v>-1.9800093021858702</v>
      </c>
      <c r="L76" s="4">
        <f t="shared" si="8"/>
        <v>82.529504200642435</v>
      </c>
      <c r="M76" s="4">
        <f t="shared" si="13"/>
        <v>-1.9800093021858702</v>
      </c>
      <c r="Q76"/>
      <c r="R76"/>
    </row>
    <row r="77" spans="1:18" x14ac:dyDescent="0.35">
      <c r="A77">
        <v>41</v>
      </c>
      <c r="B77" s="7">
        <f>Türberechnung!K73</f>
        <v>15432.083144076407</v>
      </c>
      <c r="C77" s="29">
        <v>80.037375775575327</v>
      </c>
      <c r="D77" s="29">
        <v>30.47127756072765</v>
      </c>
      <c r="E77" s="4">
        <f t="shared" si="4"/>
        <v>96.40547928100456</v>
      </c>
      <c r="F77" s="4">
        <f t="shared" si="9"/>
        <v>-14.148376105953702</v>
      </c>
      <c r="G77" s="4">
        <f t="shared" si="10"/>
        <v>-12.178709980794025</v>
      </c>
      <c r="H77" s="4">
        <f t="shared" si="11"/>
        <v>92.062840939421477</v>
      </c>
      <c r="I77" s="4">
        <f t="shared" si="5"/>
        <v>-0.69514675360541334</v>
      </c>
      <c r="J77" s="4">
        <f t="shared" si="6"/>
        <v>84.862361060199561</v>
      </c>
      <c r="K77" s="4">
        <f t="shared" si="12"/>
        <v>-1.8477617813209199</v>
      </c>
      <c r="L77" s="4">
        <f t="shared" si="8"/>
        <v>84.862361060199561</v>
      </c>
      <c r="M77" s="4">
        <f t="shared" si="13"/>
        <v>-1.8477617813209199</v>
      </c>
      <c r="Q77"/>
      <c r="R77"/>
    </row>
    <row r="78" spans="1:18" x14ac:dyDescent="0.35">
      <c r="A78">
        <v>42</v>
      </c>
      <c r="B78" s="7">
        <f>Türberechnung!K74</f>
        <v>15771.549498304981</v>
      </c>
      <c r="C78" s="29">
        <v>80.621962460961981</v>
      </c>
      <c r="D78" s="29">
        <v>31.873379623700117</v>
      </c>
      <c r="E78" s="4">
        <f t="shared" si="4"/>
        <v>97.811743952162757</v>
      </c>
      <c r="F78" s="4">
        <f t="shared" si="9"/>
        <v>-12.746274042981234</v>
      </c>
      <c r="G78" s="4">
        <f t="shared" si="10"/>
        <v>-10.772445309635827</v>
      </c>
      <c r="H78" s="4">
        <f t="shared" si="11"/>
        <v>93.700104212069689</v>
      </c>
      <c r="I78" s="4">
        <f t="shared" si="5"/>
        <v>-0.66297692955756427</v>
      </c>
      <c r="J78" s="4">
        <f t="shared" si="6"/>
        <v>87.213190866380955</v>
      </c>
      <c r="K78" s="4">
        <f t="shared" si="12"/>
        <v>-1.7089522980448255</v>
      </c>
      <c r="L78" s="4">
        <f t="shared" si="8"/>
        <v>87.213190866380955</v>
      </c>
      <c r="M78" s="4">
        <f t="shared" si="13"/>
        <v>-1.7089522980448255</v>
      </c>
      <c r="Q78"/>
      <c r="R78"/>
    </row>
    <row r="79" spans="1:18" x14ac:dyDescent="0.35">
      <c r="A79">
        <v>43</v>
      </c>
      <c r="B79" s="7">
        <f>Türberechnung!K75</f>
        <v>16103.065972446879</v>
      </c>
      <c r="C79" s="29">
        <v>81.149457996004628</v>
      </c>
      <c r="D79" s="29">
        <v>33.285182832377771</v>
      </c>
      <c r="E79" s="4">
        <f t="shared" si="4"/>
        <v>99.218567628878731</v>
      </c>
      <c r="F79" s="4">
        <f t="shared" si="9"/>
        <v>-11.33447083430358</v>
      </c>
      <c r="G79" s="4">
        <f t="shared" si="10"/>
        <v>-9.3656216329198543</v>
      </c>
      <c r="H79" s="4">
        <f t="shared" si="11"/>
        <v>95.348695711089704</v>
      </c>
      <c r="I79" s="4">
        <f t="shared" si="5"/>
        <v>-0.62807601728507689</v>
      </c>
      <c r="J79" s="4">
        <f t="shared" si="6"/>
        <v>89.580286066559054</v>
      </c>
      <c r="K79" s="4">
        <f t="shared" si="12"/>
        <v>-1.5642826495902535</v>
      </c>
      <c r="L79" s="4">
        <f t="shared" si="8"/>
        <v>89.580286066559054</v>
      </c>
      <c r="M79" s="4">
        <f t="shared" si="13"/>
        <v>-1.5642826495902535</v>
      </c>
      <c r="Q79"/>
      <c r="R79"/>
    </row>
    <row r="80" spans="1:18" x14ac:dyDescent="0.35">
      <c r="A80">
        <v>44</v>
      </c>
      <c r="B80" s="7">
        <f>Türberechnung!K76</f>
        <v>16426.722336479052</v>
      </c>
      <c r="C80" s="29">
        <v>81.622273550740459</v>
      </c>
      <c r="D80" s="29">
        <v>34.705711989900053</v>
      </c>
      <c r="E80" s="4">
        <f t="shared" si="4"/>
        <v>100.62646886616915</v>
      </c>
      <c r="F80" s="4">
        <f t="shared" ref="F80:F111" si="14">D80-$F$129</f>
        <v>-9.9139416767812989</v>
      </c>
      <c r="G80" s="4">
        <f t="shared" ref="G80:G111" si="15">E80-$G$129</f>
        <v>-7.9577203956294369</v>
      </c>
      <c r="H80" s="4">
        <f t="shared" si="11"/>
        <v>97.007476679150244</v>
      </c>
      <c r="I80" s="4">
        <f t="shared" si="5"/>
        <v>-0.59078074053369711</v>
      </c>
      <c r="J80" s="4">
        <f t="shared" si="6"/>
        <v>91.962011600129344</v>
      </c>
      <c r="K80" s="4">
        <f t="shared" si="12"/>
        <v>-1.4144254022748028</v>
      </c>
      <c r="L80" s="4">
        <f t="shared" si="8"/>
        <v>91.962011600129344</v>
      </c>
      <c r="M80" s="4">
        <f t="shared" si="13"/>
        <v>-1.4144254022748028</v>
      </c>
      <c r="Q80"/>
      <c r="R80"/>
    </row>
    <row r="81" spans="1:18" x14ac:dyDescent="0.35">
      <c r="A81">
        <v>45</v>
      </c>
      <c r="B81" s="7">
        <f>Türberechnung!K77</f>
        <v>16742.596698590336</v>
      </c>
      <c r="C81" s="29">
        <v>82.042691666804245</v>
      </c>
      <c r="D81" s="29">
        <v>36.134032853349396</v>
      </c>
      <c r="E81" s="4">
        <f t="shared" si="4"/>
        <v>102.03588131034377</v>
      </c>
      <c r="F81" s="4">
        <f t="shared" si="14"/>
        <v>-8.4856208133319555</v>
      </c>
      <c r="G81" s="4">
        <f t="shared" si="15"/>
        <v>-6.5483079514548166</v>
      </c>
      <c r="H81" s="4">
        <f t="shared" si="11"/>
        <v>98.675356181677387</v>
      </c>
      <c r="I81" s="4">
        <f t="shared" si="5"/>
        <v>-0.55141305393944817</v>
      </c>
      <c r="J81" s="4">
        <f t="shared" si="6"/>
        <v>94.35680107178095</v>
      </c>
      <c r="K81" s="4">
        <f t="shared" si="12"/>
        <v>-1.2600248245941184</v>
      </c>
      <c r="L81" s="4">
        <f t="shared" si="8"/>
        <v>94.35680107178095</v>
      </c>
      <c r="M81" s="4">
        <f t="shared" si="13"/>
        <v>-1.2600248245941184</v>
      </c>
      <c r="Q81"/>
      <c r="R81"/>
    </row>
    <row r="82" spans="1:18" x14ac:dyDescent="0.35">
      <c r="A82">
        <v>46</v>
      </c>
      <c r="B82" s="7">
        <f>Türberechnung!K78</f>
        <v>17050.756402819148</v>
      </c>
      <c r="C82" s="29">
        <v>82.412870814190853</v>
      </c>
      <c r="D82" s="29">
        <v>37.569249928135619</v>
      </c>
      <c r="E82" s="4">
        <f t="shared" si="4"/>
        <v>103.4471693217799</v>
      </c>
      <c r="F82" s="4">
        <f t="shared" si="14"/>
        <v>-7.0504037385457323</v>
      </c>
      <c r="G82" s="4">
        <f t="shared" si="15"/>
        <v>-5.1370199400186891</v>
      </c>
      <c r="H82" s="4">
        <f t="shared" si="11"/>
        <v>100.35128853131209</v>
      </c>
      <c r="I82" s="4">
        <f t="shared" si="5"/>
        <v>-0.51028084728191603</v>
      </c>
      <c r="J82" s="4">
        <f t="shared" si="6"/>
        <v>96.763153053458439</v>
      </c>
      <c r="K82" s="4">
        <f t="shared" si="12"/>
        <v>-1.1016979384822534</v>
      </c>
      <c r="L82" s="4">
        <f t="shared" si="8"/>
        <v>96.763153053458439</v>
      </c>
      <c r="M82" s="4">
        <f t="shared" si="13"/>
        <v>-1.1016979384822534</v>
      </c>
      <c r="Q82"/>
      <c r="R82"/>
    </row>
    <row r="83" spans="1:18" x14ac:dyDescent="0.35">
      <c r="A83">
        <v>47</v>
      </c>
      <c r="B83" s="7">
        <f>Türberechnung!K79</f>
        <v>17351.258897147625</v>
      </c>
      <c r="C83" s="29">
        <v>82.734850154248093</v>
      </c>
      <c r="D83" s="29">
        <v>39.010504343888741</v>
      </c>
      <c r="E83" s="4">
        <f t="shared" si="4"/>
        <v>104.86064134278674</v>
      </c>
      <c r="F83" s="4">
        <f t="shared" si="14"/>
        <v>-5.6091493227926108</v>
      </c>
      <c r="G83" s="4">
        <f t="shared" si="15"/>
        <v>-3.7235479190118497</v>
      </c>
      <c r="H83" s="4">
        <f t="shared" si="11"/>
        <v>102.0342708075467</v>
      </c>
      <c r="I83" s="4">
        <f t="shared" si="5"/>
        <v>-0.46767868542693031</v>
      </c>
      <c r="J83" s="4">
        <f t="shared" si="6"/>
        <v>99.179627522984632</v>
      </c>
      <c r="K83" s="4">
        <f t="shared" si="12"/>
        <v>-0.94003565421107849</v>
      </c>
      <c r="L83" s="4">
        <f t="shared" si="8"/>
        <v>99.179627522984632</v>
      </c>
      <c r="M83" s="4">
        <f t="shared" si="13"/>
        <v>-0.94003565421107849</v>
      </c>
      <c r="Q83"/>
      <c r="R83"/>
    </row>
    <row r="84" spans="1:18" x14ac:dyDescent="0.35">
      <c r="A84">
        <v>48</v>
      </c>
      <c r="B84" s="7">
        <f>Türberechnung!K80</f>
        <v>17644.152563587359</v>
      </c>
      <c r="C84" s="29">
        <v>83.010554398618794</v>
      </c>
      <c r="D84" s="29">
        <v>40.45697181446279</v>
      </c>
      <c r="E84" s="4">
        <f t="shared" si="4"/>
        <v>106.27656140482866</v>
      </c>
      <c r="F84" s="4">
        <f t="shared" si="14"/>
        <v>-4.1626818522185616</v>
      </c>
      <c r="G84" s="4">
        <f t="shared" si="15"/>
        <v>-2.3076278569699298</v>
      </c>
      <c r="H84" s="4">
        <f t="shared" si="11"/>
        <v>103.72334047457977</v>
      </c>
      <c r="I84" s="4">
        <f t="shared" si="5"/>
        <v>-0.42388856984423184</v>
      </c>
      <c r="J84" s="4">
        <f t="shared" si="6"/>
        <v>101.60484244370758</v>
      </c>
      <c r="K84" s="4">
        <f t="shared" si="12"/>
        <v>-0.7756039619143994</v>
      </c>
      <c r="L84" s="4">
        <f t="shared" si="8"/>
        <v>101.60484244370758</v>
      </c>
      <c r="M84" s="4">
        <f t="shared" si="13"/>
        <v>-0.7756039619143994</v>
      </c>
      <c r="Q84"/>
      <c r="R84"/>
    </row>
    <row r="85" spans="1:18" x14ac:dyDescent="0.35">
      <c r="A85">
        <v>49</v>
      </c>
      <c r="B85" s="7">
        <f>Türberechnung!K81</f>
        <v>17929.477504902457</v>
      </c>
      <c r="C85" s="29">
        <v>83.241798676050934</v>
      </c>
      <c r="D85" s="29">
        <v>41.907860682925879</v>
      </c>
      <c r="E85" s="4">
        <f t="shared" si="4"/>
        <v>107.69515910316854</v>
      </c>
      <c r="F85" s="4">
        <f t="shared" si="14"/>
        <v>-2.7117929837554726</v>
      </c>
      <c r="G85" s="4">
        <f t="shared" si="15"/>
        <v>-0.88903015863004953</v>
      </c>
      <c r="H85" s="4">
        <f t="shared" si="11"/>
        <v>105.4175730984108</v>
      </c>
      <c r="I85" s="4">
        <f t="shared" si="5"/>
        <v>-0.37918071135086939</v>
      </c>
      <c r="J85" s="4">
        <f t="shared" si="6"/>
        <v>104.03747048663972</v>
      </c>
      <c r="K85" s="4">
        <f t="shared" si="12"/>
        <v>-0.60894515887355005</v>
      </c>
      <c r="L85" s="4">
        <f t="shared" si="8"/>
        <v>104.03747048663972</v>
      </c>
      <c r="M85" s="4">
        <f t="shared" si="13"/>
        <v>-0.60894515887355005</v>
      </c>
      <c r="Q85"/>
      <c r="R85"/>
    </row>
    <row r="86" spans="1:18" x14ac:dyDescent="0.35">
      <c r="A86">
        <v>50</v>
      </c>
      <c r="B86" s="7">
        <f>Türberechnung!K82</f>
        <v>18207.266284933379</v>
      </c>
      <c r="C86" s="29">
        <v>83.430293337176735</v>
      </c>
      <c r="D86" s="29">
        <v>43.362410051041678</v>
      </c>
      <c r="E86" s="4">
        <f t="shared" si="4"/>
        <v>109.11663831355713</v>
      </c>
      <c r="F86" s="4">
        <f t="shared" si="14"/>
        <v>-1.2572436156396734</v>
      </c>
      <c r="G86" s="4">
        <f t="shared" si="15"/>
        <v>0.5324490517585474</v>
      </c>
      <c r="H86" s="4">
        <f t="shared" si="11"/>
        <v>107.11608016259764</v>
      </c>
      <c r="I86" s="4">
        <f t="shared" si="5"/>
        <v>-0.33381430674526202</v>
      </c>
      <c r="J86" s="4">
        <f t="shared" si="6"/>
        <v>106.47623589425902</v>
      </c>
      <c r="K86" s="4">
        <f t="shared" si="12"/>
        <v>-0.44057909674046458</v>
      </c>
      <c r="L86" s="4">
        <f t="shared" si="8"/>
        <v>106.47623589425902</v>
      </c>
      <c r="M86" s="4">
        <f t="shared" si="13"/>
        <v>-0.44057909674046458</v>
      </c>
      <c r="Q86"/>
      <c r="R86"/>
    </row>
    <row r="87" spans="1:18" x14ac:dyDescent="0.35">
      <c r="A87">
        <v>51</v>
      </c>
      <c r="B87" s="7">
        <f>Türberechnung!K83</f>
        <v>18477.544621187597</v>
      </c>
      <c r="C87" s="29">
        <v>83.577648642147835</v>
      </c>
      <c r="D87" s="29">
        <v>44.819887991658021</v>
      </c>
      <c r="E87" s="4">
        <f t="shared" si="4"/>
        <v>110.5411848824702</v>
      </c>
      <c r="F87" s="4">
        <f t="shared" si="14"/>
        <v>0.2002343249766696</v>
      </c>
      <c r="G87" s="4">
        <f t="shared" si="15"/>
        <v>1.9569956206716199</v>
      </c>
      <c r="H87" s="4">
        <f t="shared" si="11"/>
        <v>108.81800698082597</v>
      </c>
      <c r="I87" s="4">
        <f t="shared" si="5"/>
        <v>-0.2880383144230691</v>
      </c>
      <c r="J87" s="4">
        <f t="shared" si="6"/>
        <v>108.91991148331635</v>
      </c>
      <c r="K87" s="4">
        <f t="shared" si="12"/>
        <v>-0.27100443701468246</v>
      </c>
      <c r="L87" s="4">
        <f t="shared" si="8"/>
        <v>108.91991148331635</v>
      </c>
      <c r="M87" s="4">
        <f t="shared" si="13"/>
        <v>-0.27100443701468246</v>
      </c>
      <c r="Q87"/>
      <c r="R87"/>
    </row>
    <row r="88" spans="1:18" x14ac:dyDescent="0.35">
      <c r="A88">
        <v>52</v>
      </c>
      <c r="B88" s="7">
        <f>Türberechnung!K84</f>
        <v>18740.332029591205</v>
      </c>
      <c r="C88" s="29">
        <v>83.685379287943647</v>
      </c>
      <c r="D88" s="29">
        <v>46.279589841566718</v>
      </c>
      <c r="E88" s="4">
        <f t="shared" si="4"/>
        <v>111.96897348764888</v>
      </c>
      <c r="F88" s="4">
        <f t="shared" si="14"/>
        <v>1.6599361748853667</v>
      </c>
      <c r="G88" s="4">
        <f t="shared" si="15"/>
        <v>3.3847842258502965</v>
      </c>
      <c r="H88" s="4">
        <f t="shared" si="11"/>
        <v>110.52253070344679</v>
      </c>
      <c r="I88" s="4">
        <f t="shared" si="5"/>
        <v>-0.24209222602852243</v>
      </c>
      <c r="J88" s="4">
        <f t="shared" si="6"/>
        <v>111.36731578256448</v>
      </c>
      <c r="K88" s="4">
        <f t="shared" si="12"/>
        <v>-0.10069990650300314</v>
      </c>
      <c r="L88" s="4">
        <f t="shared" si="8"/>
        <v>111.36731578256448</v>
      </c>
      <c r="M88" s="4">
        <f t="shared" si="13"/>
        <v>-0.10069990650300314</v>
      </c>
      <c r="Q88"/>
      <c r="R88"/>
    </row>
    <row r="89" spans="1:18" x14ac:dyDescent="0.35">
      <c r="A89">
        <v>53</v>
      </c>
      <c r="B89" s="7">
        <f>Türberechnung!K85</f>
        <v>18995.64242215901</v>
      </c>
      <c r="C89" s="29">
        <v>83.754908741690457</v>
      </c>
      <c r="D89" s="29">
        <v>47.740836571729893</v>
      </c>
      <c r="E89" s="4">
        <f t="shared" si="4"/>
        <v>113.40017383783263</v>
      </c>
      <c r="F89" s="4">
        <f t="shared" si="14"/>
        <v>3.121182905048542</v>
      </c>
      <c r="G89" s="4">
        <f t="shared" si="15"/>
        <v>4.8159845760340403</v>
      </c>
      <c r="H89" s="4">
        <f t="shared" si="11"/>
        <v>112.22885841435642</v>
      </c>
      <c r="I89" s="4">
        <f t="shared" si="5"/>
        <v>-0.19620683280196682</v>
      </c>
      <c r="J89" s="4">
        <f t="shared" si="6"/>
        <v>113.81731030020333</v>
      </c>
      <c r="K89" s="4">
        <f t="shared" si="12"/>
        <v>6.9874452677380766E-2</v>
      </c>
      <c r="L89" s="4">
        <f t="shared" si="8"/>
        <v>113.81731030020333</v>
      </c>
      <c r="M89" s="4">
        <f t="shared" si="13"/>
        <v>6.9874452677380766E-2</v>
      </c>
      <c r="Q89"/>
      <c r="R89"/>
    </row>
    <row r="90" spans="1:18" x14ac:dyDescent="0.35">
      <c r="A90">
        <v>54</v>
      </c>
      <c r="B90" s="7">
        <f>Türberechnung!K86</f>
        <v>19243.484658924583</v>
      </c>
      <c r="C90" s="29">
        <v>83.787573353823106</v>
      </c>
      <c r="D90" s="29">
        <v>49.202973231248897</v>
      </c>
      <c r="E90" s="4">
        <f t="shared" si="4"/>
        <v>114.83495635839733</v>
      </c>
      <c r="F90" s="4">
        <f t="shared" si="14"/>
        <v>4.583319564567546</v>
      </c>
      <c r="G90" s="4">
        <f t="shared" si="15"/>
        <v>6.2507670965987501</v>
      </c>
      <c r="H90" s="4">
        <f t="shared" si="11"/>
        <v>113.93622531398707</v>
      </c>
      <c r="I90" s="4">
        <f t="shared" si="5"/>
        <v>-0.15060498661776728</v>
      </c>
      <c r="J90" s="4">
        <f t="shared" si="6"/>
        <v>116.26879691496573</v>
      </c>
      <c r="K90" s="4">
        <f t="shared" si="12"/>
        <v>0.24027604162232455</v>
      </c>
      <c r="L90" s="4">
        <f t="shared" si="8"/>
        <v>116.26879691496573</v>
      </c>
      <c r="M90" s="4">
        <f t="shared" si="13"/>
        <v>0.24027604162232455</v>
      </c>
      <c r="Q90"/>
      <c r="R90"/>
    </row>
    <row r="91" spans="1:18" x14ac:dyDescent="0.35">
      <c r="A91">
        <v>55</v>
      </c>
      <c r="B91" s="7">
        <f>Türberechnung!K87</f>
        <v>19483.863055842965</v>
      </c>
      <c r="C91" s="29">
        <v>83.784626230698592</v>
      </c>
      <c r="D91" s="29">
        <v>50.665367461049001</v>
      </c>
      <c r="E91" s="4">
        <f t="shared" si="4"/>
        <v>116.27349749221713</v>
      </c>
      <c r="F91" s="4">
        <f t="shared" si="14"/>
        <v>6.04571379436765</v>
      </c>
      <c r="G91" s="4">
        <f t="shared" si="15"/>
        <v>7.6893082304185469</v>
      </c>
      <c r="H91" s="4">
        <f t="shared" si="11"/>
        <v>115.64389298370607</v>
      </c>
      <c r="I91" s="4">
        <f t="shared" si="5"/>
        <v>-0.10550235683752544</v>
      </c>
      <c r="J91" s="4">
        <f t="shared" si="6"/>
        <v>118.72071538409166</v>
      </c>
      <c r="K91" s="4">
        <f t="shared" si="12"/>
        <v>0.41007847275157111</v>
      </c>
      <c r="L91" s="4">
        <f t="shared" si="8"/>
        <v>118.72071538409166</v>
      </c>
      <c r="M91" s="4">
        <f t="shared" si="13"/>
        <v>0.41007847275157111</v>
      </c>
      <c r="Q91"/>
      <c r="R91"/>
    </row>
    <row r="92" spans="1:18" x14ac:dyDescent="0.35">
      <c r="A92">
        <v>56</v>
      </c>
      <c r="B92" s="7">
        <f>Türberechnung!K88</f>
        <v>19716.777850588864</v>
      </c>
      <c r="C92" s="29">
        <v>83.747240850590984</v>
      </c>
      <c r="D92" s="29">
        <v>52.127408072934699</v>
      </c>
      <c r="E92" s="4">
        <f t="shared" si="4"/>
        <v>117.71598473175088</v>
      </c>
      <c r="F92" s="4">
        <f t="shared" si="14"/>
        <v>7.5077544062533477</v>
      </c>
      <c r="G92" s="4">
        <f t="shared" si="15"/>
        <v>9.1317954699522943</v>
      </c>
      <c r="H92" s="4">
        <f t="shared" si="11"/>
        <v>117.3511477265497</v>
      </c>
      <c r="I92" s="4">
        <f t="shared" si="5"/>
        <v>-6.1108185091583438E-2</v>
      </c>
      <c r="J92" s="4">
        <f t="shared" si="6"/>
        <v>121.172040960906</v>
      </c>
      <c r="K92" s="4">
        <f t="shared" si="12"/>
        <v>0.5788703468324784</v>
      </c>
      <c r="L92" s="4">
        <f t="shared" si="8"/>
        <v>121.172040960906</v>
      </c>
      <c r="M92" s="4">
        <f t="shared" si="13"/>
        <v>0.5788703468324784</v>
      </c>
      <c r="Q92"/>
      <c r="R92"/>
    </row>
    <row r="93" spans="1:18" x14ac:dyDescent="0.35">
      <c r="A93">
        <v>57</v>
      </c>
      <c r="B93" s="7">
        <f>Türberechnung!K89</f>
        <v>19942.225628260752</v>
      </c>
      <c r="C93" s="29">
        <v>83.676514410067796</v>
      </c>
      <c r="D93" s="29">
        <v>53.588503689420961</v>
      </c>
      <c r="E93" s="4">
        <f t="shared" si="4"/>
        <v>119.1626214885771</v>
      </c>
      <c r="F93" s="4">
        <f t="shared" si="14"/>
        <v>8.9688500227396091</v>
      </c>
      <c r="G93" s="4">
        <f t="shared" si="15"/>
        <v>10.578432226778517</v>
      </c>
      <c r="H93" s="4">
        <f t="shared" si="11"/>
        <v>119.05729897892628</v>
      </c>
      <c r="I93" s="4">
        <f t="shared" si="5"/>
        <v>-1.7626040993003699E-2</v>
      </c>
      <c r="J93" s="4">
        <f t="shared" si="6"/>
        <v>123.62178211429614</v>
      </c>
      <c r="K93" s="4">
        <f t="shared" si="12"/>
        <v>0.74625403670957169</v>
      </c>
      <c r="L93" s="4">
        <f t="shared" si="8"/>
        <v>123.62178211429614</v>
      </c>
      <c r="M93" s="4">
        <f t="shared" si="13"/>
        <v>0.74625403670957169</v>
      </c>
      <c r="Q93"/>
      <c r="R93"/>
    </row>
    <row r="94" spans="1:18" x14ac:dyDescent="0.35">
      <c r="A94">
        <v>58</v>
      </c>
      <c r="B94" s="7">
        <f>Türberechnung!K90</f>
        <v>20160.199708997312</v>
      </c>
      <c r="C94" s="29">
        <v>83.573470889727204</v>
      </c>
      <c r="D94" s="29">
        <v>55.048081439535245</v>
      </c>
      <c r="E94" s="4">
        <f t="shared" si="4"/>
        <v>120.6136318999968</v>
      </c>
      <c r="F94" s="4">
        <f t="shared" si="14"/>
        <v>10.428427772853894</v>
      </c>
      <c r="G94" s="4">
        <f t="shared" si="15"/>
        <v>12.029442638198219</v>
      </c>
      <c r="H94" s="4">
        <f t="shared" si="11"/>
        <v>120.76167778767751</v>
      </c>
      <c r="I94" s="4">
        <f t="shared" si="5"/>
        <v>2.474541736885294E-2</v>
      </c>
      <c r="J94" s="4">
        <f t="shared" si="6"/>
        <v>126.06897834203266</v>
      </c>
      <c r="K94" s="4">
        <f t="shared" si="12"/>
        <v>0.91184447413371894</v>
      </c>
      <c r="L94" s="4">
        <f t="shared" si="8"/>
        <v>126.06897834203266</v>
      </c>
      <c r="M94" s="4">
        <f t="shared" si="13"/>
        <v>0.91184447413371894</v>
      </c>
      <c r="Q94"/>
      <c r="R94"/>
    </row>
    <row r="95" spans="1:18" x14ac:dyDescent="0.35">
      <c r="A95">
        <v>59</v>
      </c>
      <c r="B95" s="7">
        <f>Türberechnung!K91</f>
        <v>20370.690499438111</v>
      </c>
      <c r="C95" s="29">
        <v>83.439063829293275</v>
      </c>
      <c r="D95" s="29">
        <v>56.505585705605021</v>
      </c>
      <c r="E95" s="4">
        <f t="shared" si="4"/>
        <v>122.06926566862136</v>
      </c>
      <c r="F95" s="4">
        <f t="shared" si="14"/>
        <v>11.88593203892367</v>
      </c>
      <c r="G95" s="4">
        <f t="shared" si="15"/>
        <v>13.48507640682277</v>
      </c>
      <c r="H95" s="4">
        <f t="shared" si="11"/>
        <v>122.46363534667654</v>
      </c>
      <c r="I95" s="4">
        <f t="shared" si="5"/>
        <v>6.5811673479169261E-2</v>
      </c>
      <c r="J95" s="4">
        <f t="shared" si="6"/>
        <v>128.51269806957481</v>
      </c>
      <c r="K95" s="4">
        <f t="shared" si="12"/>
        <v>1.0752679347657832</v>
      </c>
      <c r="L95" s="4">
        <f t="shared" si="8"/>
        <v>128.51269806957481</v>
      </c>
      <c r="M95" s="4">
        <f t="shared" si="13"/>
        <v>1.0752679347657832</v>
      </c>
      <c r="Q95"/>
      <c r="R95"/>
    </row>
    <row r="96" spans="1:18" x14ac:dyDescent="0.35">
      <c r="A96">
        <v>60</v>
      </c>
      <c r="B96" s="7">
        <f>Türberechnung!K92</f>
        <v>20573.685809833773</v>
      </c>
      <c r="C96" s="29">
        <v>83.27417880220321</v>
      </c>
      <c r="D96" s="29">
        <v>57.960476915871915</v>
      </c>
      <c r="E96" s="4">
        <f t="shared" si="4"/>
        <v>123.52980302994864</v>
      </c>
      <c r="F96" s="4">
        <f t="shared" si="14"/>
        <v>13.340823249190564</v>
      </c>
      <c r="G96" s="4">
        <f t="shared" si="15"/>
        <v>14.945613768150054</v>
      </c>
      <c r="H96" s="4">
        <f t="shared" si="11"/>
        <v>124.16254158693894</v>
      </c>
      <c r="I96" s="4">
        <f t="shared" si="5"/>
        <v>0.10538156745971719</v>
      </c>
      <c r="J96" s="4">
        <f t="shared" si="6"/>
        <v>130.95203662571092</v>
      </c>
      <c r="K96" s="4">
        <f t="shared" si="12"/>
        <v>1.2361608151304573</v>
      </c>
      <c r="L96" s="4">
        <f t="shared" si="8"/>
        <v>130.95203662571092</v>
      </c>
      <c r="M96" s="4">
        <f t="shared" si="13"/>
        <v>1.2361608151304573</v>
      </c>
      <c r="Q96"/>
      <c r="R96"/>
    </row>
    <row r="97" spans="1:18" x14ac:dyDescent="0.35">
      <c r="A97">
        <v>61</v>
      </c>
      <c r="B97" s="7">
        <f>Türberechnung!K93</f>
        <v>20769.171138441478</v>
      </c>
      <c r="C97" s="29">
        <v>83.079635579133878</v>
      </c>
      <c r="D97" s="29">
        <v>59.412230377596998</v>
      </c>
      <c r="E97" s="4">
        <f t="shared" si="4"/>
        <v>124.99555994476354</v>
      </c>
      <c r="F97" s="4">
        <f t="shared" si="14"/>
        <v>14.792576710915647</v>
      </c>
      <c r="G97" s="4">
        <f t="shared" si="15"/>
        <v>16.411370682964957</v>
      </c>
      <c r="H97" s="4">
        <f t="shared" si="11"/>
        <v>125.85778381401573</v>
      </c>
      <c r="I97" s="4">
        <f t="shared" si="5"/>
        <v>0.14326648969020608</v>
      </c>
      <c r="J97" s="4">
        <f t="shared" si="6"/>
        <v>133.38611428608829</v>
      </c>
      <c r="K97" s="4">
        <f t="shared" si="12"/>
        <v>1.3941683939683571</v>
      </c>
      <c r="L97" s="4">
        <f t="shared" si="8"/>
        <v>133.38611428608829</v>
      </c>
      <c r="M97" s="4">
        <f t="shared" si="13"/>
        <v>1.3941683939683571</v>
      </c>
      <c r="Q97"/>
      <c r="R97"/>
    </row>
    <row r="98" spans="1:18" x14ac:dyDescent="0.35">
      <c r="A98">
        <v>62</v>
      </c>
      <c r="B98" s="7">
        <f>Türberechnung!K94</f>
        <v>20957.129924639568</v>
      </c>
      <c r="C98" s="29">
        <v>82.856189968423209</v>
      </c>
      <c r="D98" s="29">
        <v>60.860335145126648</v>
      </c>
      <c r="E98" s="4">
        <f t="shared" si="4"/>
        <v>126.46689361788422</v>
      </c>
      <c r="F98" s="4">
        <f t="shared" si="14"/>
        <v>16.240681478445296</v>
      </c>
      <c r="G98" s="4">
        <f t="shared" si="15"/>
        <v>17.88270435608564</v>
      </c>
      <c r="H98" s="4">
        <f t="shared" si="11"/>
        <v>127.54876538621076</v>
      </c>
      <c r="I98" s="4">
        <f t="shared" si="5"/>
        <v>0.17927954551587391</v>
      </c>
      <c r="J98" s="4">
        <f t="shared" si="6"/>
        <v>135.81407437535955</v>
      </c>
      <c r="K98" s="4">
        <f t="shared" si="12"/>
        <v>1.5489435690211322</v>
      </c>
      <c r="L98" s="4">
        <f t="shared" si="8"/>
        <v>135.81407437535955</v>
      </c>
      <c r="M98" s="4">
        <f t="shared" si="13"/>
        <v>1.5489435690211322</v>
      </c>
      <c r="Q98"/>
      <c r="R98"/>
    </row>
    <row r="99" spans="1:18" x14ac:dyDescent="0.35">
      <c r="A99">
        <v>63</v>
      </c>
      <c r="B99" s="7">
        <f>Türberechnung!K95</f>
        <v>21137.543771963123</v>
      </c>
      <c r="C99" s="29">
        <v>82.604535319030234</v>
      </c>
      <c r="D99" s="29">
        <v>62.304292917157312</v>
      </c>
      <c r="E99" s="4">
        <f t="shared" si="4"/>
        <v>127.94420845252007</v>
      </c>
      <c r="F99" s="4">
        <f t="shared" si="14"/>
        <v>17.684639250475961</v>
      </c>
      <c r="G99" s="4">
        <f t="shared" si="15"/>
        <v>19.360019190721488</v>
      </c>
      <c r="H99" s="4">
        <f t="shared" ref="H99:H124" si="16">D99*$G$130+$G$131</f>
        <v>129.23490442689427</v>
      </c>
      <c r="I99" s="4">
        <f t="shared" si="5"/>
        <v>0.21323468240264629</v>
      </c>
      <c r="J99" s="4">
        <f t="shared" si="6"/>
        <v>138.23508141828523</v>
      </c>
      <c r="K99" s="4">
        <f t="shared" ref="K99:K124" si="17">(2*J99*$C99-$B99)/1000</f>
        <v>1.7001455587284036</v>
      </c>
      <c r="L99" s="4">
        <f t="shared" si="8"/>
        <v>138.23508141828523</v>
      </c>
      <c r="M99" s="4">
        <f t="shared" ref="M99:M124" si="18">(2*L99*$C99-$B99)/1000</f>
        <v>1.7001455587284036</v>
      </c>
      <c r="Q99"/>
      <c r="R99"/>
    </row>
    <row r="100" spans="1:18" x14ac:dyDescent="0.35">
      <c r="A100">
        <v>64</v>
      </c>
      <c r="B100" s="7">
        <f>Türberechnung!K96</f>
        <v>21310.392642003862</v>
      </c>
      <c r="C100" s="29">
        <v>82.325303668501405</v>
      </c>
      <c r="D100" s="29">
        <v>63.74361695716243</v>
      </c>
      <c r="E100" s="4">
        <f t="shared" ref="E100:E124" si="19">B100/C100/2</f>
        <v>129.42796256066202</v>
      </c>
      <c r="F100" s="4">
        <f t="shared" si="14"/>
        <v>19.123963290481079</v>
      </c>
      <c r="G100" s="4">
        <f t="shared" si="15"/>
        <v>20.843773298863439</v>
      </c>
      <c r="H100" s="4">
        <f t="shared" si="16"/>
        <v>130.91563256386323</v>
      </c>
      <c r="I100" s="4">
        <f t="shared" ref="I100:I124" si="20">(2*H100*C100-B100)/1000</f>
        <v>0.24494576954411967</v>
      </c>
      <c r="J100" s="4">
        <f t="shared" ref="J100:J124" si="21">$I$28+$D$28*$D100</f>
        <v>140.64831932967104</v>
      </c>
      <c r="K100" s="4">
        <f t="shared" si="17"/>
        <v>1.8474385565551856</v>
      </c>
      <c r="L100" s="4">
        <f t="shared" ref="L100:L124" si="22">$I$29+$D$29*$D100</f>
        <v>140.64831932967104</v>
      </c>
      <c r="M100" s="4">
        <f t="shared" si="18"/>
        <v>1.8474385565551856</v>
      </c>
      <c r="Q100"/>
      <c r="R100"/>
    </row>
    <row r="101" spans="1:18" x14ac:dyDescent="0.35">
      <c r="A101">
        <v>65</v>
      </c>
      <c r="B101" s="7">
        <f>Türberechnung!K97</f>
        <v>21475.65501983053</v>
      </c>
      <c r="C101" s="29">
        <v>82.019066514276474</v>
      </c>
      <c r="D101" s="29">
        <v>65.177831030603329</v>
      </c>
      <c r="E101" s="4">
        <f t="shared" si="19"/>
        <v>130.91867496499987</v>
      </c>
      <c r="F101" s="4">
        <f t="shared" si="14"/>
        <v>20.558177363921978</v>
      </c>
      <c r="G101" s="4">
        <f t="shared" si="15"/>
        <v>22.334485703201281</v>
      </c>
      <c r="H101" s="4">
        <f t="shared" si="16"/>
        <v>132.59039368830079</v>
      </c>
      <c r="I101" s="4">
        <f t="shared" si="20"/>
        <v>0.27422561831916392</v>
      </c>
      <c r="J101" s="4">
        <f t="shared" si="21"/>
        <v>143.05298963244621</v>
      </c>
      <c r="K101" s="4">
        <f t="shared" si="17"/>
        <v>1.9904903236288882</v>
      </c>
      <c r="L101" s="4">
        <f t="shared" si="22"/>
        <v>143.05298963244621</v>
      </c>
      <c r="M101" s="4">
        <f t="shared" si="18"/>
        <v>1.9904903236288882</v>
      </c>
      <c r="Q101"/>
      <c r="R101"/>
    </row>
    <row r="102" spans="1:18" x14ac:dyDescent="0.35">
      <c r="A102">
        <v>66</v>
      </c>
      <c r="B102" s="7">
        <f>Türberechnung!K98</f>
        <v>21633.30805126841</v>
      </c>
      <c r="C102" s="29">
        <v>81.686335181446992</v>
      </c>
      <c r="D102" s="29">
        <v>66.606468352123443</v>
      </c>
      <c r="E102" s="4">
        <f t="shared" si="19"/>
        <v>132.41693364756236</v>
      </c>
      <c r="F102" s="4">
        <f t="shared" si="14"/>
        <v>21.986814685442091</v>
      </c>
      <c r="G102" s="4">
        <f t="shared" si="15"/>
        <v>23.832744385763775</v>
      </c>
      <c r="H102" s="4">
        <f t="shared" si="16"/>
        <v>134.2586427253934</v>
      </c>
      <c r="I102" s="4">
        <f t="shared" si="20"/>
        <v>0.30088493007684158</v>
      </c>
      <c r="J102" s="4">
        <f t="shared" si="21"/>
        <v>145.44830969247994</v>
      </c>
      <c r="K102" s="4">
        <f t="shared" si="17"/>
        <v>2.1289707029612326</v>
      </c>
      <c r="L102" s="4">
        <f t="shared" si="22"/>
        <v>145.44830969247994</v>
      </c>
      <c r="M102" s="4">
        <f t="shared" si="18"/>
        <v>2.1289707029612326</v>
      </c>
      <c r="Q102"/>
      <c r="R102"/>
    </row>
    <row r="103" spans="1:18" x14ac:dyDescent="0.35">
      <c r="A103">
        <v>67</v>
      </c>
      <c r="B103" s="7">
        <f>Türberechnung!K99</f>
        <v>21783.32765202153</v>
      </c>
      <c r="C103" s="29">
        <v>81.3275607535831</v>
      </c>
      <c r="D103" s="29">
        <v>68.02907053540234</v>
      </c>
      <c r="E103" s="4">
        <f t="shared" si="19"/>
        <v>133.92340462554577</v>
      </c>
      <c r="F103" s="4">
        <f t="shared" si="14"/>
        <v>23.409416868720989</v>
      </c>
      <c r="G103" s="4">
        <f t="shared" si="15"/>
        <v>25.339215363747186</v>
      </c>
      <c r="H103" s="4">
        <f t="shared" si="16"/>
        <v>135.91984440805399</v>
      </c>
      <c r="I103" s="4">
        <f t="shared" si="20"/>
        <v>0.32473115540561776</v>
      </c>
      <c r="J103" s="4">
        <f t="shared" si="21"/>
        <v>147.83351095785773</v>
      </c>
      <c r="K103" s="4">
        <f t="shared" si="17"/>
        <v>2.2625500356598058</v>
      </c>
      <c r="L103" s="4">
        <f t="shared" si="22"/>
        <v>147.83351095785773</v>
      </c>
      <c r="M103" s="4">
        <f t="shared" si="18"/>
        <v>2.2625500356598058</v>
      </c>
      <c r="Q103"/>
      <c r="R103"/>
    </row>
    <row r="104" spans="1:18" x14ac:dyDescent="0.35">
      <c r="A104">
        <v>68</v>
      </c>
      <c r="B104" s="7">
        <f>Türberechnung!K100</f>
        <v>21925.688588221987</v>
      </c>
      <c r="C104" s="29">
        <v>80.943133525219466</v>
      </c>
      <c r="D104" s="29">
        <v>69.445186537695037</v>
      </c>
      <c r="E104" s="4">
        <f t="shared" si="19"/>
        <v>135.43884226690207</v>
      </c>
      <c r="F104" s="4">
        <f t="shared" si="14"/>
        <v>24.825532871013685</v>
      </c>
      <c r="G104" s="4">
        <f t="shared" si="15"/>
        <v>26.854653005103486</v>
      </c>
      <c r="H104" s="4">
        <f t="shared" si="16"/>
        <v>137.57347204443866</v>
      </c>
      <c r="I104" s="4">
        <f t="shared" si="20"/>
        <v>0.34556724622010371</v>
      </c>
      <c r="J104" s="4">
        <f t="shared" si="21"/>
        <v>150.20783718924667</v>
      </c>
      <c r="K104" s="4">
        <f t="shared" si="17"/>
        <v>2.3908974560652534</v>
      </c>
      <c r="L104" s="4">
        <f t="shared" si="22"/>
        <v>150.20783718924667</v>
      </c>
      <c r="M104" s="4">
        <f t="shared" si="18"/>
        <v>2.3908974560652534</v>
      </c>
      <c r="Q104"/>
      <c r="R104"/>
    </row>
    <row r="105" spans="1:18" x14ac:dyDescent="0.35">
      <c r="A105">
        <v>69</v>
      </c>
      <c r="B105" s="7">
        <f>Türberechnung!K101</f>
        <v>22060.364527533937</v>
      </c>
      <c r="C105" s="29">
        <v>80.53338192469964</v>
      </c>
      <c r="D105" s="29">
        <v>70.854371590276173</v>
      </c>
      <c r="E105" s="4">
        <f t="shared" si="19"/>
        <v>136.96410109885133</v>
      </c>
      <c r="F105" s="4">
        <f t="shared" si="14"/>
        <v>26.234717923594822</v>
      </c>
      <c r="G105" s="4">
        <f t="shared" si="15"/>
        <v>28.379911837052745</v>
      </c>
      <c r="H105" s="4">
        <f t="shared" si="16"/>
        <v>139.21900626900478</v>
      </c>
      <c r="I105" s="4">
        <f t="shared" si="20"/>
        <v>0.36319027854389424</v>
      </c>
      <c r="J105" s="4">
        <f t="shared" si="21"/>
        <v>152.57054266662823</v>
      </c>
      <c r="K105" s="4">
        <f t="shared" si="17"/>
        <v>2.5136790385265702</v>
      </c>
      <c r="L105" s="4">
        <f t="shared" si="22"/>
        <v>152.57054266662823</v>
      </c>
      <c r="M105" s="4">
        <f t="shared" si="18"/>
        <v>2.5136790385265702</v>
      </c>
      <c r="Q105"/>
      <c r="R105"/>
    </row>
    <row r="106" spans="1:18" x14ac:dyDescent="0.35">
      <c r="A106">
        <v>70</v>
      </c>
      <c r="B106" s="7">
        <f>Türberechnung!K102</f>
        <v>22187.328059411684</v>
      </c>
      <c r="C106" s="29">
        <v>80.098570843875677</v>
      </c>
      <c r="D106" s="29">
        <v>72.256186105010386</v>
      </c>
      <c r="E106" s="4">
        <f t="shared" si="19"/>
        <v>138.50014941376526</v>
      </c>
      <c r="F106" s="4">
        <f t="shared" si="14"/>
        <v>27.636532438329034</v>
      </c>
      <c r="G106" s="4">
        <f t="shared" si="15"/>
        <v>29.915960151966672</v>
      </c>
      <c r="H106" s="4">
        <f t="shared" si="16"/>
        <v>140.85593376569059</v>
      </c>
      <c r="I106" s="4">
        <f t="shared" si="20"/>
        <v>0.37738991961117063</v>
      </c>
      <c r="J106" s="4">
        <f t="shared" si="21"/>
        <v>154.92089035600296</v>
      </c>
      <c r="K106" s="4">
        <f t="shared" si="17"/>
        <v>2.6305557633415155</v>
      </c>
      <c r="L106" s="4">
        <f t="shared" si="22"/>
        <v>154.92089035600296</v>
      </c>
      <c r="M106" s="4">
        <f t="shared" si="18"/>
        <v>2.6305557633415155</v>
      </c>
      <c r="Q106"/>
      <c r="R106"/>
    </row>
    <row r="107" spans="1:18" x14ac:dyDescent="0.35">
      <c r="A107">
        <v>71</v>
      </c>
      <c r="B107" s="7">
        <f>Türberechnung!K103</f>
        <v>22306.550682490612</v>
      </c>
      <c r="C107" s="29">
        <v>79.638899296066029</v>
      </c>
      <c r="D107" s="29">
        <v>73.650194546035536</v>
      </c>
      <c r="E107" s="4">
        <f t="shared" si="19"/>
        <v>140.04808504173099</v>
      </c>
      <c r="F107" s="4">
        <f t="shared" si="14"/>
        <v>29.030540879354184</v>
      </c>
      <c r="G107" s="4">
        <f t="shared" si="15"/>
        <v>31.4638957799324</v>
      </c>
      <c r="H107" s="4">
        <f t="shared" si="16"/>
        <v>142.48374595035671</v>
      </c>
      <c r="I107" s="4">
        <f t="shared" si="20"/>
        <v>0.38794670764281547</v>
      </c>
      <c r="J107" s="4">
        <f t="shared" si="21"/>
        <v>157.25815001760202</v>
      </c>
      <c r="K107" s="4">
        <f t="shared" si="17"/>
        <v>2.74118126298429</v>
      </c>
      <c r="L107" s="4">
        <f t="shared" si="22"/>
        <v>157.25815001760202</v>
      </c>
      <c r="M107" s="4">
        <f t="shared" si="18"/>
        <v>2.74118126298429</v>
      </c>
      <c r="Q107"/>
      <c r="R107"/>
    </row>
    <row r="108" spans="1:18" x14ac:dyDescent="0.35">
      <c r="A108">
        <v>72</v>
      </c>
      <c r="B108" s="7">
        <f>Türberechnung!K104</f>
        <v>22418.002756349932</v>
      </c>
      <c r="C108" s="29">
        <v>79.154497304918465</v>
      </c>
      <c r="D108" s="29">
        <v>75.035964254015084</v>
      </c>
      <c r="E108" s="4">
        <f t="shared" si="19"/>
        <v>141.60915374139412</v>
      </c>
      <c r="F108" s="4">
        <f t="shared" si="14"/>
        <v>30.416310587333733</v>
      </c>
      <c r="G108" s="4">
        <f t="shared" si="15"/>
        <v>33.024964479595539</v>
      </c>
      <c r="H108" s="4">
        <f t="shared" si="16"/>
        <v>144.10193759784158</v>
      </c>
      <c r="I108" s="4">
        <f t="shared" si="20"/>
        <v>0.39463010609382765</v>
      </c>
      <c r="J108" s="4">
        <f t="shared" si="21"/>
        <v>159.58159623457371</v>
      </c>
      <c r="K108" s="4">
        <f t="shared" si="17"/>
        <v>2.8451993017783717</v>
      </c>
      <c r="L108" s="4">
        <f t="shared" si="22"/>
        <v>159.58159623457371</v>
      </c>
      <c r="M108" s="4">
        <f t="shared" si="18"/>
        <v>2.8451993017783717</v>
      </c>
      <c r="Q108"/>
      <c r="R108"/>
    </row>
    <row r="109" spans="1:18" x14ac:dyDescent="0.35">
      <c r="A109">
        <v>73</v>
      </c>
      <c r="B109" s="7">
        <f>Türberechnung!K105</f>
        <v>22521.653413992499</v>
      </c>
      <c r="C109" s="29">
        <v>78.64542190339705</v>
      </c>
      <c r="D109" s="29">
        <v>76.413064208520424</v>
      </c>
      <c r="E109" s="4">
        <f t="shared" si="19"/>
        <v>143.18477076552938</v>
      </c>
      <c r="F109" s="4">
        <f t="shared" si="14"/>
        <v>31.793410541839073</v>
      </c>
      <c r="G109" s="4">
        <f t="shared" si="15"/>
        <v>34.600581503730794</v>
      </c>
      <c r="H109" s="4">
        <f t="shared" si="16"/>
        <v>145.71000539677001</v>
      </c>
      <c r="I109" s="4">
        <f t="shared" si="20"/>
        <v>0.39719628595797984</v>
      </c>
      <c r="J109" s="4">
        <f t="shared" si="21"/>
        <v>161.89050633793596</v>
      </c>
      <c r="K109" s="4">
        <f t="shared" si="17"/>
        <v>2.9422409322105958</v>
      </c>
      <c r="L109" s="4">
        <f t="shared" si="22"/>
        <v>161.89050633793596</v>
      </c>
      <c r="M109" s="4">
        <f t="shared" si="18"/>
        <v>2.9422409322105958</v>
      </c>
      <c r="Q109"/>
      <c r="R109"/>
    </row>
    <row r="110" spans="1:18" x14ac:dyDescent="0.35">
      <c r="A110">
        <v>74</v>
      </c>
      <c r="B110" s="7">
        <f>Türberechnung!K106</f>
        <v>22617.470430293979</v>
      </c>
      <c r="C110" s="29">
        <v>78.111652092673339</v>
      </c>
      <c r="D110" s="29">
        <v>77.781063711749127</v>
      </c>
      <c r="E110" s="4">
        <f t="shared" si="19"/>
        <v>144.77654629209562</v>
      </c>
      <c r="F110" s="4">
        <f t="shared" si="14"/>
        <v>33.161410045067775</v>
      </c>
      <c r="G110" s="4">
        <f t="shared" si="15"/>
        <v>36.192357030297032</v>
      </c>
      <c r="H110" s="4">
        <f t="shared" si="16"/>
        <v>147.30744641250394</v>
      </c>
      <c r="I110" s="4">
        <f t="shared" si="20"/>
        <v>0.39538557937328006</v>
      </c>
      <c r="J110" s="4">
        <f t="shared" si="21"/>
        <v>164.18415819963678</v>
      </c>
      <c r="K110" s="4">
        <f t="shared" si="17"/>
        <v>3.0319212585429596</v>
      </c>
      <c r="L110" s="4">
        <f t="shared" si="22"/>
        <v>164.18415819963678</v>
      </c>
      <c r="M110" s="4">
        <f t="shared" si="18"/>
        <v>3.0319212585429596</v>
      </c>
      <c r="Q110"/>
      <c r="R110"/>
    </row>
    <row r="111" spans="1:18" x14ac:dyDescent="0.35">
      <c r="A111">
        <v>75</v>
      </c>
      <c r="B111" s="7">
        <f>Türberechnung!K107</f>
        <v>22705.420040318812</v>
      </c>
      <c r="C111" s="29">
        <v>77.553082573463143</v>
      </c>
      <c r="D111" s="29">
        <v>79.139530973850796</v>
      </c>
      <c r="E111" s="4">
        <f t="shared" si="19"/>
        <v>146.38631558462433</v>
      </c>
      <c r="F111" s="4">
        <f t="shared" si="14"/>
        <v>34.519877307169445</v>
      </c>
      <c r="G111" s="4">
        <f t="shared" si="15"/>
        <v>37.802126322825742</v>
      </c>
      <c r="H111" s="4">
        <f t="shared" si="16"/>
        <v>148.89375643519855</v>
      </c>
      <c r="I111" s="4">
        <f t="shared" si="20"/>
        <v>0.38891953466531415</v>
      </c>
      <c r="J111" s="4">
        <f t="shared" si="21"/>
        <v>166.46182786064554</v>
      </c>
      <c r="K111" s="4">
        <f t="shared" si="17"/>
        <v>3.1138357224936919</v>
      </c>
      <c r="L111" s="4">
        <f t="shared" si="22"/>
        <v>166.46182786064554</v>
      </c>
      <c r="M111" s="4">
        <f t="shared" si="18"/>
        <v>3.1138357224936919</v>
      </c>
      <c r="Q111"/>
      <c r="R111"/>
    </row>
    <row r="112" spans="1:18" x14ac:dyDescent="0.35">
      <c r="A112">
        <v>76</v>
      </c>
      <c r="B112" s="7">
        <f>Türberechnung!K108</f>
        <v>22785.46669970455</v>
      </c>
      <c r="C112" s="29">
        <v>76.969516014914902</v>
      </c>
      <c r="D112" s="29">
        <v>80.488031576463769</v>
      </c>
      <c r="E112" s="4">
        <f t="shared" si="19"/>
        <v>148.01617497042113</v>
      </c>
      <c r="F112" s="4">
        <f t="shared" ref="F112:F124" si="23">D112-$F$129</f>
        <v>35.868377909782417</v>
      </c>
      <c r="G112" s="4">
        <f t="shared" ref="G112:G124" si="24">E112-$G$129</f>
        <v>39.431985708622548</v>
      </c>
      <c r="H112" s="4">
        <f t="shared" si="16"/>
        <v>150.46842818564272</v>
      </c>
      <c r="I112" s="4">
        <f t="shared" si="20"/>
        <v>0.37749748624325002</v>
      </c>
      <c r="J112" s="4">
        <f t="shared" si="21"/>
        <v>168.72278695484692</v>
      </c>
      <c r="K112" s="4">
        <f t="shared" si="17"/>
        <v>3.1875558054997817</v>
      </c>
      <c r="L112" s="4">
        <f t="shared" si="22"/>
        <v>168.72278695484692</v>
      </c>
      <c r="M112" s="4">
        <f t="shared" si="18"/>
        <v>3.1875558054997817</v>
      </c>
      <c r="Q112"/>
      <c r="R112"/>
    </row>
    <row r="113" spans="1:21" x14ac:dyDescent="0.35">
      <c r="A113">
        <v>77</v>
      </c>
      <c r="B113" s="7">
        <f>Türberechnung!K109</f>
        <v>22857.572777167603</v>
      </c>
      <c r="C113" s="29">
        <v>76.360653565275996</v>
      </c>
      <c r="D113" s="29">
        <v>81.826126786456925</v>
      </c>
      <c r="E113" s="4">
        <f t="shared" si="19"/>
        <v>149.66852501876559</v>
      </c>
      <c r="F113" s="4">
        <f t="shared" si="23"/>
        <v>37.206473119775573</v>
      </c>
      <c r="G113" s="4">
        <f t="shared" si="24"/>
        <v>41.084335756967008</v>
      </c>
      <c r="H113" s="4">
        <f t="shared" si="16"/>
        <v>152.03094934618059</v>
      </c>
      <c r="I113" s="4">
        <f t="shared" si="20"/>
        <v>0.36079253127983613</v>
      </c>
      <c r="J113" s="4">
        <f t="shared" si="21"/>
        <v>170.96629988178159</v>
      </c>
      <c r="K113" s="4">
        <f t="shared" si="17"/>
        <v>3.2526240160520175</v>
      </c>
      <c r="L113" s="4">
        <f t="shared" si="22"/>
        <v>170.96629988178159</v>
      </c>
      <c r="M113" s="4">
        <f t="shared" si="18"/>
        <v>3.2526240160520175</v>
      </c>
      <c r="Q113"/>
      <c r="R113"/>
    </row>
    <row r="114" spans="1:21" x14ac:dyDescent="0.35">
      <c r="A114">
        <v>78</v>
      </c>
      <c r="B114" s="7">
        <f>Türberechnung!K110</f>
        <v>22921.698166434526</v>
      </c>
      <c r="C114" s="29">
        <v>75.726083229809248</v>
      </c>
      <c r="D114" s="29">
        <v>83.153371686051756</v>
      </c>
      <c r="E114" s="4">
        <f t="shared" si="19"/>
        <v>151.34612268848667</v>
      </c>
      <c r="F114" s="4">
        <f t="shared" si="23"/>
        <v>38.533718019370404</v>
      </c>
      <c r="G114" s="4">
        <f t="shared" si="24"/>
        <v>42.761933426688088</v>
      </c>
      <c r="H114" s="4">
        <f t="shared" si="16"/>
        <v>153.58080037721712</v>
      </c>
      <c r="I114" s="4">
        <f t="shared" si="20"/>
        <v>0.33844677729719841</v>
      </c>
      <c r="J114" s="4">
        <f t="shared" si="21"/>
        <v>173.19162067152143</v>
      </c>
      <c r="K114" s="4">
        <f t="shared" si="17"/>
        <v>3.3085479969198421</v>
      </c>
      <c r="L114" s="4">
        <f t="shared" si="22"/>
        <v>173.19162067152143</v>
      </c>
      <c r="M114" s="4">
        <f t="shared" si="18"/>
        <v>3.3085479969198421</v>
      </c>
      <c r="Q114"/>
      <c r="R114"/>
    </row>
    <row r="115" spans="1:21" x14ac:dyDescent="0.35">
      <c r="A115">
        <v>79</v>
      </c>
      <c r="B115" s="7">
        <f>Türberechnung!K111</f>
        <v>22977.799801349309</v>
      </c>
      <c r="C115" s="29">
        <v>75.065265638697014</v>
      </c>
      <c r="D115" s="29">
        <v>84.46931307810658</v>
      </c>
      <c r="E115" s="4">
        <f t="shared" si="19"/>
        <v>153.05214472926602</v>
      </c>
      <c r="F115" s="4">
        <f t="shared" si="23"/>
        <v>39.849659411425229</v>
      </c>
      <c r="G115" s="4">
        <f t="shared" si="24"/>
        <v>44.467955467467434</v>
      </c>
      <c r="H115" s="4">
        <f t="shared" si="16"/>
        <v>155.11745207117531</v>
      </c>
      <c r="I115" s="4">
        <f t="shared" si="20"/>
        <v>0.31006568849194444</v>
      </c>
      <c r="J115" s="4">
        <f t="shared" si="21"/>
        <v>175.3979894725714</v>
      </c>
      <c r="K115" s="4">
        <f t="shared" si="17"/>
        <v>3.3547935431545994</v>
      </c>
      <c r="L115" s="4">
        <f t="shared" si="22"/>
        <v>175.3979894725714</v>
      </c>
      <c r="M115" s="4">
        <f t="shared" si="18"/>
        <v>3.3547935431545994</v>
      </c>
      <c r="Q115"/>
      <c r="R115"/>
    </row>
    <row r="116" spans="1:21" x14ac:dyDescent="0.35">
      <c r="A116">
        <v>80</v>
      </c>
      <c r="B116" s="7">
        <f>Türberechnung!K112</f>
        <v>23025.831053264777</v>
      </c>
      <c r="C116" s="29">
        <v>74.377516592460125</v>
      </c>
      <c r="D116" s="29">
        <v>85.773487115890049</v>
      </c>
      <c r="E116" s="4">
        <f t="shared" si="19"/>
        <v>154.79026531250827</v>
      </c>
      <c r="F116" s="4">
        <f t="shared" si="23"/>
        <v>41.153833449208697</v>
      </c>
      <c r="G116" s="4">
        <f t="shared" si="24"/>
        <v>46.206076050709683</v>
      </c>
      <c r="H116" s="4">
        <f t="shared" si="16"/>
        <v>156.64036278473449</v>
      </c>
      <c r="I116" s="4">
        <f t="shared" si="20"/>
        <v>0.27521131087634787</v>
      </c>
      <c r="J116" s="4">
        <f t="shared" si="21"/>
        <v>177.58462857783712</v>
      </c>
      <c r="K116" s="4">
        <f t="shared" si="17"/>
        <v>3.3907762639631218</v>
      </c>
      <c r="L116" s="4">
        <f t="shared" si="22"/>
        <v>177.58462857783712</v>
      </c>
      <c r="M116" s="4">
        <f t="shared" si="18"/>
        <v>3.3907762639631218</v>
      </c>
      <c r="Q116"/>
      <c r="R116"/>
    </row>
    <row r="117" spans="1:21" x14ac:dyDescent="0.35">
      <c r="A117">
        <v>81</v>
      </c>
      <c r="B117" s="7">
        <f>Türberechnung!K113</f>
        <v>23065.740983699965</v>
      </c>
      <c r="C117" s="29">
        <v>73.661985592780781</v>
      </c>
      <c r="D117" s="29">
        <v>87.06541659448898</v>
      </c>
      <c r="E117" s="4">
        <f t="shared" si="19"/>
        <v>156.56475180571644</v>
      </c>
      <c r="F117" s="4">
        <f t="shared" si="23"/>
        <v>42.445762927807628</v>
      </c>
      <c r="G117" s="4">
        <f t="shared" si="24"/>
        <v>47.980562543917856</v>
      </c>
      <c r="H117" s="4">
        <f t="shared" si="16"/>
        <v>158.14897527595164</v>
      </c>
      <c r="I117" s="4">
        <f t="shared" si="20"/>
        <v>0.23339409288042226</v>
      </c>
      <c r="J117" s="4">
        <f t="shared" si="21"/>
        <v>179.75073788327245</v>
      </c>
      <c r="K117" s="4">
        <f t="shared" si="17"/>
        <v>3.4158515447986937</v>
      </c>
      <c r="L117" s="4">
        <f t="shared" si="22"/>
        <v>179.75073788327245</v>
      </c>
      <c r="M117" s="4">
        <f t="shared" si="18"/>
        <v>3.4158515447986937</v>
      </c>
      <c r="Q117"/>
      <c r="R117"/>
    </row>
    <row r="118" spans="1:21" x14ac:dyDescent="0.35">
      <c r="A118">
        <v>82</v>
      </c>
      <c r="B118" s="7">
        <f>Türberechnung!K114</f>
        <v>23097.473417070749</v>
      </c>
      <c r="C118" s="29">
        <v>72.91762932554883</v>
      </c>
      <c r="D118" s="29">
        <v>88.344607825171806</v>
      </c>
      <c r="E118" s="4">
        <f t="shared" si="19"/>
        <v>158.38058389110211</v>
      </c>
      <c r="F118" s="4">
        <f t="shared" si="23"/>
        <v>43.724954158490455</v>
      </c>
      <c r="G118" s="4">
        <f t="shared" si="24"/>
        <v>49.796394629303521</v>
      </c>
      <c r="H118" s="4">
        <f t="shared" si="16"/>
        <v>159.64271305439169</v>
      </c>
      <c r="I118" s="4">
        <f>(2*H118*C118-B118)/1000</f>
        <v>0.1840629329794283</v>
      </c>
      <c r="J118" s="4">
        <f t="shared" si="21"/>
        <v>181.89548964729158</v>
      </c>
      <c r="K118" s="4">
        <f t="shared" si="17"/>
        <v>3.429302363110077</v>
      </c>
      <c r="L118" s="4">
        <f t="shared" si="22"/>
        <v>181.89548964729158</v>
      </c>
      <c r="M118" s="4">
        <f t="shared" si="18"/>
        <v>3.429302363110077</v>
      </c>
      <c r="Q118"/>
      <c r="R118"/>
    </row>
    <row r="119" spans="1:21" x14ac:dyDescent="0.35">
      <c r="A119">
        <v>83</v>
      </c>
      <c r="B119" s="7">
        <f>Türberechnung!K115</f>
        <v>23120.96578727306</v>
      </c>
      <c r="C119" s="29">
        <v>72.143178735949192</v>
      </c>
      <c r="D119" s="29">
        <v>89.610546993290171</v>
      </c>
      <c r="E119" s="4">
        <f t="shared" si="19"/>
        <v>160.24360301545602</v>
      </c>
      <c r="F119" s="4">
        <f t="shared" si="23"/>
        <v>44.99089332660882</v>
      </c>
      <c r="G119" s="4">
        <f t="shared" si="24"/>
        <v>51.659413753657432</v>
      </c>
      <c r="H119" s="4">
        <f t="shared" si="16"/>
        <v>161.12097612817459</v>
      </c>
      <c r="I119" s="4">
        <f t="shared" si="20"/>
        <v>0.12659297057794539</v>
      </c>
      <c r="J119" s="4">
        <f t="shared" si="21"/>
        <v>184.01802238425648</v>
      </c>
      <c r="K119" s="4">
        <f t="shared" si="17"/>
        <v>3.4303243717335681</v>
      </c>
      <c r="L119" s="4">
        <f t="shared" si="22"/>
        <v>184.01802238425648</v>
      </c>
      <c r="M119" s="4">
        <f t="shared" si="18"/>
        <v>3.4303243717335681</v>
      </c>
      <c r="Q119"/>
      <c r="R119"/>
    </row>
    <row r="120" spans="1:21" x14ac:dyDescent="0.35">
      <c r="A120">
        <v>84</v>
      </c>
      <c r="B120" s="7">
        <f>Türberechnung!K116</f>
        <v>23136.147696840235</v>
      </c>
      <c r="C120" s="29">
        <v>71.337097886714162</v>
      </c>
      <c r="D120" s="29">
        <v>90.862695872855596</v>
      </c>
      <c r="E120" s="4">
        <f t="shared" si="19"/>
        <v>162.16070167012722</v>
      </c>
      <c r="F120" s="4">
        <f t="shared" si="23"/>
        <v>46.243042206174245</v>
      </c>
      <c r="G120" s="4">
        <f t="shared" si="24"/>
        <v>53.576512408328639</v>
      </c>
      <c r="H120" s="4">
        <f t="shared" si="16"/>
        <v>162.58313599979897</v>
      </c>
      <c r="I120" s="4">
        <f t="shared" si="20"/>
        <v>6.0270478253005424E-2</v>
      </c>
      <c r="J120" s="4">
        <f t="shared" si="21"/>
        <v>186.11743367933622</v>
      </c>
      <c r="K120" s="4">
        <f t="shared" si="17"/>
        <v>3.4180074727734429</v>
      </c>
      <c r="L120" s="4">
        <f t="shared" si="22"/>
        <v>186.11743367933622</v>
      </c>
      <c r="M120" s="4">
        <f t="shared" si="18"/>
        <v>3.4180074727734429</v>
      </c>
      <c r="Q120"/>
      <c r="R120"/>
    </row>
    <row r="121" spans="1:21" x14ac:dyDescent="0.35">
      <c r="A121">
        <v>85</v>
      </c>
      <c r="B121" s="7">
        <f>Türberechnung!K117</f>
        <v>23142.939106577374</v>
      </c>
      <c r="C121" s="29">
        <v>70.497532167314972</v>
      </c>
      <c r="D121" s="29">
        <v>92.100486734221519</v>
      </c>
      <c r="E121" s="4">
        <f t="shared" si="19"/>
        <v>164.14006558166599</v>
      </c>
      <c r="F121" s="4">
        <f t="shared" si="23"/>
        <v>47.480833067540168</v>
      </c>
      <c r="G121" s="4">
        <f t="shared" si="24"/>
        <v>55.555876319867409</v>
      </c>
      <c r="H121" s="4">
        <f t="shared" si="16"/>
        <v>164.02852971973806</v>
      </c>
      <c r="I121" s="4">
        <f t="shared" si="20"/>
        <v>-1.5726006028147822E-2</v>
      </c>
      <c r="J121" s="4">
        <f t="shared" si="21"/>
        <v>188.19277165048868</v>
      </c>
      <c r="K121" s="4">
        <f t="shared" si="17"/>
        <v>3.3913128395956011</v>
      </c>
      <c r="L121" s="4">
        <f t="shared" si="22"/>
        <v>188.19277165048868</v>
      </c>
      <c r="M121" s="4">
        <f t="shared" si="18"/>
        <v>3.3913128395956011</v>
      </c>
      <c r="Q121"/>
      <c r="R121"/>
    </row>
    <row r="122" spans="1:21" x14ac:dyDescent="0.35">
      <c r="A122">
        <v>86</v>
      </c>
      <c r="B122" s="7">
        <f>Türberechnung!K118</f>
        <v>23141.248044397718</v>
      </c>
      <c r="C122" s="29">
        <v>69.622242544218921</v>
      </c>
      <c r="D122" s="29">
        <v>93.323316231635232</v>
      </c>
      <c r="E122" s="4">
        <f t="shared" si="19"/>
        <v>166.19148707900425</v>
      </c>
      <c r="F122" s="4">
        <f t="shared" si="23"/>
        <v>48.703662564953881</v>
      </c>
      <c r="G122" s="4">
        <f t="shared" si="24"/>
        <v>57.607297817205662</v>
      </c>
      <c r="H122" s="4">
        <f t="shared" si="16"/>
        <v>165.45645274880906</v>
      </c>
      <c r="I122" s="4">
        <f t="shared" si="20"/>
        <v>-0.10234947683035717</v>
      </c>
      <c r="J122" s="4">
        <f t="shared" si="21"/>
        <v>190.2430247000446</v>
      </c>
      <c r="K122" s="4">
        <f t="shared" si="17"/>
        <v>3.349043971626954</v>
      </c>
      <c r="L122" s="4">
        <f t="shared" si="22"/>
        <v>190.2430247000446</v>
      </c>
      <c r="M122" s="4">
        <f t="shared" si="18"/>
        <v>3.349043971626954</v>
      </c>
      <c r="Q122"/>
      <c r="R122"/>
    </row>
    <row r="123" spans="1:21" x14ac:dyDescent="0.35">
      <c r="A123">
        <v>87</v>
      </c>
      <c r="B123" s="7">
        <f>Türberechnung!K119</f>
        <v>23130.967680592454</v>
      </c>
      <c r="C123" s="29">
        <v>68.708521288593005</v>
      </c>
      <c r="D123" s="29">
        <v>94.530537989377905</v>
      </c>
      <c r="E123" s="4">
        <f t="shared" si="19"/>
        <v>168.32677553513773</v>
      </c>
      <c r="F123" s="4">
        <f t="shared" si="23"/>
        <v>49.910884322696553</v>
      </c>
      <c r="G123" s="4">
        <f t="shared" si="24"/>
        <v>59.742586273339143</v>
      </c>
      <c r="H123" s="4">
        <f t="shared" si="16"/>
        <v>166.86615030085719</v>
      </c>
      <c r="I123" s="4">
        <f t="shared" si="20"/>
        <v>-0.20071480000844166</v>
      </c>
      <c r="J123" s="4">
        <f t="shared" si="21"/>
        <v>192.26710908428385</v>
      </c>
      <c r="K123" s="4">
        <f t="shared" si="17"/>
        <v>3.2898098346350451</v>
      </c>
      <c r="L123" s="4">
        <f t="shared" si="22"/>
        <v>192.26710908428385</v>
      </c>
      <c r="M123" s="4">
        <f t="shared" si="18"/>
        <v>3.2898098346350451</v>
      </c>
      <c r="Q123"/>
      <c r="R123"/>
    </row>
    <row r="124" spans="1:21" x14ac:dyDescent="0.35">
      <c r="A124">
        <v>88</v>
      </c>
      <c r="B124" s="7">
        <f>Türberechnung!K120</f>
        <v>23111.972556813973</v>
      </c>
      <c r="C124" s="29">
        <v>67.753082798314722</v>
      </c>
      <c r="D124" s="29">
        <v>95.721453510686786</v>
      </c>
      <c r="E124" s="4">
        <f t="shared" si="19"/>
        <v>170.56030221984864</v>
      </c>
      <c r="F124" s="4">
        <f t="shared" si="23"/>
        <v>51.101799844005434</v>
      </c>
      <c r="G124" s="4">
        <f t="shared" si="24"/>
        <v>61.976112958050052</v>
      </c>
      <c r="H124" s="4">
        <f t="shared" si="16"/>
        <v>168.25680672691797</v>
      </c>
      <c r="I124" s="4">
        <f t="shared" si="20"/>
        <v>-0.31213784171615044</v>
      </c>
      <c r="J124" s="4">
        <f t="shared" si="21"/>
        <v>194.2638536709095</v>
      </c>
      <c r="K124" s="4">
        <f t="shared" si="17"/>
        <v>3.2119773681556798</v>
      </c>
      <c r="L124" s="4">
        <f t="shared" si="22"/>
        <v>194.2638536709095</v>
      </c>
      <c r="M124" s="4">
        <f t="shared" si="18"/>
        <v>3.2119773681556798</v>
      </c>
      <c r="Q124"/>
      <c r="R124"/>
    </row>
    <row r="126" spans="1:21" x14ac:dyDescent="0.35">
      <c r="F126" s="130" t="s">
        <v>258</v>
      </c>
      <c r="G126" s="130"/>
      <c r="H126" s="130"/>
      <c r="I126" s="130"/>
      <c r="J126" s="133" t="s">
        <v>259</v>
      </c>
      <c r="K126" s="133"/>
      <c r="L126" s="133"/>
      <c r="M126" s="133"/>
    </row>
    <row r="127" spans="1:21" x14ac:dyDescent="0.35">
      <c r="F127" s="131" t="s">
        <v>260</v>
      </c>
      <c r="G127" s="131"/>
      <c r="H127" s="131"/>
      <c r="I127" s="131"/>
      <c r="J127" s="132" t="s">
        <v>261</v>
      </c>
      <c r="K127" s="132"/>
      <c r="L127" s="132"/>
      <c r="M127" s="27">
        <v>3.5</v>
      </c>
    </row>
    <row r="128" spans="1:21" x14ac:dyDescent="0.35">
      <c r="F128" s="41" t="s">
        <v>262</v>
      </c>
      <c r="G128" s="41" t="s">
        <v>263</v>
      </c>
      <c r="H128" s="41" t="s">
        <v>264</v>
      </c>
      <c r="I128" s="41" t="s">
        <v>265</v>
      </c>
      <c r="J128" s="132" t="s">
        <v>266</v>
      </c>
      <c r="K128" s="132"/>
      <c r="L128" s="132"/>
      <c r="M128" s="27">
        <v>2</v>
      </c>
      <c r="S128" s="8"/>
      <c r="U128" s="8"/>
    </row>
    <row r="129" spans="6:18" x14ac:dyDescent="0.35">
      <c r="F129" s="53">
        <f>AVERAGE(D48:D124)</f>
        <v>44.619653666681351</v>
      </c>
      <c r="G129" s="53">
        <f>AVERAGE(E48:E124)</f>
        <v>108.58418926179858</v>
      </c>
      <c r="H129" s="53">
        <f>SUMPRODUCT(F48:F124,G48:G124)</f>
        <v>79660.76175646497</v>
      </c>
      <c r="I129" s="53">
        <f>SUMPRODUCT(F48:F124,F48:F124)</f>
        <v>68219.03371474192</v>
      </c>
      <c r="J129" s="56"/>
      <c r="K129" s="57" t="s">
        <v>246</v>
      </c>
      <c r="L129" s="56"/>
      <c r="M129" s="57" t="s">
        <v>247</v>
      </c>
    </row>
    <row r="130" spans="6:18" x14ac:dyDescent="0.35">
      <c r="F130" s="54" t="s">
        <v>267</v>
      </c>
      <c r="G130" s="53">
        <f>H129/I129</f>
        <v>1.1677204647835775</v>
      </c>
      <c r="H130" s="55" t="s">
        <v>233</v>
      </c>
      <c r="I130" s="55"/>
      <c r="J130" s="57" t="s">
        <v>268</v>
      </c>
      <c r="K130" s="52">
        <f t="array" ref="K130">MAX(ABS(K48:K124))</f>
        <v>3.4303243717335681</v>
      </c>
      <c r="L130" s="51"/>
      <c r="M130" s="52">
        <f t="array" ref="M130">MAX(ABS(M48:M124))</f>
        <v>3.4303243717335681</v>
      </c>
      <c r="R130"/>
    </row>
    <row r="131" spans="6:18" x14ac:dyDescent="0.35">
      <c r="F131" s="54" t="s">
        <v>269</v>
      </c>
      <c r="G131" s="53">
        <f>G129-G130*F129</f>
        <v>56.480906543659181</v>
      </c>
      <c r="H131" s="55" t="s">
        <v>270</v>
      </c>
      <c r="I131" s="55"/>
      <c r="J131" s="57" t="s">
        <v>271</v>
      </c>
      <c r="K131" s="52">
        <f>SQRT(SUMPRODUCT(K48:K124,K48:K124)/COUNT(K48:K124))</f>
        <v>2.2517140281120205</v>
      </c>
      <c r="L131" s="51"/>
      <c r="M131" s="52">
        <f>SQRT(SUMPRODUCT(M48:M124,M48:M124)/COUNT(M48:M124))</f>
        <v>2.2517140281120205</v>
      </c>
    </row>
    <row r="132" spans="6:18" x14ac:dyDescent="0.35">
      <c r="J132" s="57" t="s">
        <v>272</v>
      </c>
      <c r="K132" s="38" t="str">
        <f>IF(AND(K130&lt;=$M$127,K131&lt;=$M$128),"Ja","Nein")</f>
        <v>Nein</v>
      </c>
      <c r="L132" s="38"/>
      <c r="M132" s="38" t="str">
        <f>IF(AND(M130&lt;=$M$127,M131&lt;=$M$128),"Ja","Nein")</f>
        <v>Nein</v>
      </c>
    </row>
  </sheetData>
  <mergeCells count="17">
    <mergeCell ref="A4:C4"/>
    <mergeCell ref="E4:G4"/>
    <mergeCell ref="C31:E31"/>
    <mergeCell ref="F31:I31"/>
    <mergeCell ref="A18:M18"/>
    <mergeCell ref="K19:L19"/>
    <mergeCell ref="A11:B11"/>
    <mergeCell ref="J31:M31"/>
    <mergeCell ref="F126:I126"/>
    <mergeCell ref="E11:F11"/>
    <mergeCell ref="F127:I127"/>
    <mergeCell ref="J128:L128"/>
    <mergeCell ref="J127:L127"/>
    <mergeCell ref="J126:M126"/>
    <mergeCell ref="J32:K32"/>
    <mergeCell ref="L32:M32"/>
    <mergeCell ref="H32:I32"/>
  </mergeCells>
  <hyperlinks>
    <hyperlink ref="F127" r:id="rId1" xr:uid="{0DB6071D-5DE1-45CE-B4DE-64E9ADF291B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322C4-A696-42D8-87A5-7161C7B242A7}">
  <sheetPr codeName="Tabelle57"/>
  <dimension ref="A1:AF241"/>
  <sheetViews>
    <sheetView workbookViewId="0">
      <selection activeCell="D58" sqref="D58:Y58"/>
    </sheetView>
  </sheetViews>
  <sheetFormatPr baseColWidth="10" defaultColWidth="11.453125" defaultRowHeight="14.5" x14ac:dyDescent="0.35"/>
  <cols>
    <col min="1" max="1" width="37.26953125" bestFit="1" customWidth="1"/>
    <col min="5" max="5" width="31.81640625" customWidth="1"/>
    <col min="7" max="11" width="20.81640625" bestFit="1" customWidth="1"/>
    <col min="12" max="12" width="14.54296875" customWidth="1"/>
    <col min="16" max="20" width="20.81640625" bestFit="1" customWidth="1"/>
    <col min="21" max="21" width="14.54296875" bestFit="1" customWidth="1"/>
    <col min="22" max="23" width="14.54296875" customWidth="1"/>
    <col min="24" max="24" width="18.81640625" bestFit="1" customWidth="1"/>
    <col min="25" max="25" width="18.81640625" customWidth="1"/>
    <col min="32" max="32" width="14.54296875" bestFit="1" customWidth="1"/>
  </cols>
  <sheetData>
    <row r="1" spans="1:9" ht="21" x14ac:dyDescent="0.5">
      <c r="A1" s="1" t="s">
        <v>9</v>
      </c>
    </row>
    <row r="2" spans="1:9" x14ac:dyDescent="0.35">
      <c r="A2" t="s">
        <v>273</v>
      </c>
    </row>
    <row r="4" spans="1:9" x14ac:dyDescent="0.35">
      <c r="A4" s="125" t="s">
        <v>18</v>
      </c>
      <c r="B4" s="125"/>
      <c r="C4" s="125"/>
      <c r="E4" s="124" t="s">
        <v>19</v>
      </c>
      <c r="F4" s="124"/>
      <c r="G4" s="124"/>
      <c r="I4" s="11"/>
    </row>
    <row r="5" spans="1:9" x14ac:dyDescent="0.35">
      <c r="A5" s="17" t="s">
        <v>11</v>
      </c>
      <c r="B5" s="17" t="s">
        <v>12</v>
      </c>
      <c r="C5" s="17" t="s">
        <v>13</v>
      </c>
      <c r="E5" s="18" t="s">
        <v>11</v>
      </c>
      <c r="F5" s="18" t="s">
        <v>12</v>
      </c>
      <c r="G5" s="18" t="s">
        <v>13</v>
      </c>
    </row>
    <row r="6" spans="1:9" x14ac:dyDescent="0.35">
      <c r="A6" s="2" t="s">
        <v>274</v>
      </c>
      <c r="B6" s="7">
        <f>Start!J9</f>
        <v>0</v>
      </c>
      <c r="C6" s="2" t="s">
        <v>15</v>
      </c>
      <c r="E6" s="10" t="s">
        <v>25</v>
      </c>
      <c r="F6" s="9" t="str">
        <f ca="1">IF(F31&lt;F27,"Ja","Nein")</f>
        <v>Ja</v>
      </c>
      <c r="G6" s="10"/>
    </row>
    <row r="7" spans="1:9" x14ac:dyDescent="0.35">
      <c r="A7" s="2" t="s">
        <v>275</v>
      </c>
      <c r="B7" s="7">
        <f>Start!J10</f>
        <v>0</v>
      </c>
      <c r="C7" s="2" t="s">
        <v>15</v>
      </c>
      <c r="E7" s="10" t="s">
        <v>26</v>
      </c>
      <c r="F7" s="9" t="str">
        <f>IF(F37&lt;F34,"Ja","Nein")</f>
        <v>Nein</v>
      </c>
      <c r="G7" s="10"/>
    </row>
    <row r="8" spans="1:9" x14ac:dyDescent="0.35">
      <c r="A8" s="2" t="s">
        <v>276</v>
      </c>
      <c r="B8" s="7">
        <f>Start!J11</f>
        <v>0</v>
      </c>
      <c r="C8" s="2" t="s">
        <v>15</v>
      </c>
      <c r="E8" s="10" t="s">
        <v>27</v>
      </c>
      <c r="F8" s="69">
        <f ca="1">IF(F6="Nein",0,1)+IF(F7="Nein",0,1)</f>
        <v>1</v>
      </c>
      <c r="G8" s="10"/>
    </row>
    <row r="9" spans="1:9" x14ac:dyDescent="0.35">
      <c r="A9" s="2" t="s">
        <v>186</v>
      </c>
      <c r="B9" s="7">
        <f>'Auswertung Auswahlfelder'!F8</f>
        <v>645.5</v>
      </c>
      <c r="C9" s="2" t="s">
        <v>15</v>
      </c>
    </row>
    <row r="10" spans="1:9" x14ac:dyDescent="0.35">
      <c r="A10" s="2" t="s">
        <v>194</v>
      </c>
      <c r="B10" s="7">
        <f>Start!J14</f>
        <v>0</v>
      </c>
      <c r="C10" s="2" t="s">
        <v>15</v>
      </c>
    </row>
    <row r="11" spans="1:9" x14ac:dyDescent="0.35">
      <c r="A11" s="2" t="s">
        <v>135</v>
      </c>
      <c r="B11" s="7">
        <f>Start!J16</f>
        <v>0</v>
      </c>
      <c r="C11" s="2" t="s">
        <v>15</v>
      </c>
      <c r="E11" s="13"/>
    </row>
    <row r="12" spans="1:9" x14ac:dyDescent="0.35">
      <c r="A12" s="2" t="s">
        <v>195</v>
      </c>
      <c r="B12" s="7">
        <f>Start!J17</f>
        <v>0</v>
      </c>
      <c r="C12" s="2" t="s">
        <v>15</v>
      </c>
    </row>
    <row r="13" spans="1:9" x14ac:dyDescent="0.35">
      <c r="A13" s="2" t="s">
        <v>14</v>
      </c>
      <c r="B13" s="7">
        <f>Parameter!B6</f>
        <v>3.3</v>
      </c>
      <c r="C13" s="2" t="s">
        <v>15</v>
      </c>
    </row>
    <row r="14" spans="1:9" x14ac:dyDescent="0.35">
      <c r="A14" s="2" t="s">
        <v>16</v>
      </c>
      <c r="B14" s="7">
        <f>Parameter!B7</f>
        <v>3</v>
      </c>
      <c r="C14" s="2" t="s">
        <v>15</v>
      </c>
    </row>
    <row r="16" spans="1:9" x14ac:dyDescent="0.35">
      <c r="A16" s="13" t="s">
        <v>202</v>
      </c>
    </row>
    <row r="18" spans="1:7" x14ac:dyDescent="0.35">
      <c r="A18" s="123" t="s">
        <v>277</v>
      </c>
      <c r="B18" s="123"/>
      <c r="C18" s="123"/>
      <c r="E18" s="123" t="s">
        <v>10</v>
      </c>
      <c r="F18" s="123"/>
      <c r="G18" s="123"/>
    </row>
    <row r="19" spans="1:7" x14ac:dyDescent="0.35">
      <c r="B19" s="3" t="s">
        <v>198</v>
      </c>
      <c r="C19" s="3" t="s">
        <v>199</v>
      </c>
      <c r="E19" t="s">
        <v>278</v>
      </c>
      <c r="F19" s="27">
        <v>50</v>
      </c>
      <c r="G19" t="s">
        <v>15</v>
      </c>
    </row>
    <row r="20" spans="1:7" x14ac:dyDescent="0.35">
      <c r="B20" s="3" t="s">
        <v>15</v>
      </c>
      <c r="C20" s="3" t="s">
        <v>15</v>
      </c>
      <c r="E20" t="s">
        <v>279</v>
      </c>
      <c r="F20" s="27">
        <v>-40</v>
      </c>
      <c r="G20" t="s">
        <v>280</v>
      </c>
    </row>
    <row r="21" spans="1:7" x14ac:dyDescent="0.35">
      <c r="A21" s="123" t="s">
        <v>281</v>
      </c>
      <c r="B21" s="123"/>
      <c r="C21" s="123"/>
      <c r="E21" t="s">
        <v>282</v>
      </c>
      <c r="F21" s="4">
        <f>B28</f>
        <v>3.3</v>
      </c>
      <c r="G21" t="s">
        <v>15</v>
      </c>
    </row>
    <row r="22" spans="1:7" x14ac:dyDescent="0.35">
      <c r="A22" t="s">
        <v>283</v>
      </c>
      <c r="B22" s="9">
        <v>50</v>
      </c>
      <c r="C22" s="9">
        <f>C24-$B$6</f>
        <v>648.5</v>
      </c>
      <c r="E22" t="s">
        <v>284</v>
      </c>
      <c r="F22" s="27">
        <v>-97</v>
      </c>
      <c r="G22" t="s">
        <v>15</v>
      </c>
    </row>
    <row r="23" spans="1:7" x14ac:dyDescent="0.35">
      <c r="A23" t="s">
        <v>285</v>
      </c>
      <c r="B23" s="9">
        <v>-500</v>
      </c>
      <c r="C23" s="9">
        <f>C22</f>
        <v>648.5</v>
      </c>
      <c r="E23" t="s">
        <v>286</v>
      </c>
      <c r="F23" s="4">
        <f>B35</f>
        <v>-143.13999999999999</v>
      </c>
      <c r="G23" t="s">
        <v>15</v>
      </c>
    </row>
    <row r="24" spans="1:7" x14ac:dyDescent="0.35">
      <c r="A24" t="s">
        <v>287</v>
      </c>
      <c r="B24" s="4">
        <f>B23</f>
        <v>-500</v>
      </c>
      <c r="C24" s="4">
        <f>$B$9+$B$14+$B$11</f>
        <v>648.5</v>
      </c>
      <c r="E24" t="s">
        <v>288</v>
      </c>
      <c r="F24" s="4">
        <f>B40</f>
        <v>-161</v>
      </c>
      <c r="G24" t="s">
        <v>15</v>
      </c>
    </row>
    <row r="25" spans="1:7" x14ac:dyDescent="0.35">
      <c r="A25" t="s">
        <v>289</v>
      </c>
      <c r="B25" s="4">
        <f>B22</f>
        <v>50</v>
      </c>
      <c r="C25" s="4">
        <f>C24</f>
        <v>648.5</v>
      </c>
    </row>
    <row r="26" spans="1:7" x14ac:dyDescent="0.35">
      <c r="A26" s="123" t="s">
        <v>290</v>
      </c>
      <c r="B26" s="123"/>
      <c r="C26" s="123"/>
      <c r="E26" s="123" t="s">
        <v>291</v>
      </c>
      <c r="F26" s="123"/>
      <c r="G26" s="123"/>
    </row>
    <row r="27" spans="1:7" x14ac:dyDescent="0.35">
      <c r="A27" t="s">
        <v>292</v>
      </c>
      <c r="B27" s="9">
        <f>B45-$B$8</f>
        <v>3.3</v>
      </c>
      <c r="C27" s="9">
        <f>C22</f>
        <v>648.5</v>
      </c>
      <c r="E27" t="s">
        <v>293</v>
      </c>
      <c r="F27" s="27">
        <v>3</v>
      </c>
      <c r="G27" t="s">
        <v>15</v>
      </c>
    </row>
    <row r="28" spans="1:7" x14ac:dyDescent="0.35">
      <c r="A28" t="s">
        <v>294</v>
      </c>
      <c r="B28" s="9">
        <f>B27</f>
        <v>3.3</v>
      </c>
      <c r="C28" s="9">
        <f>C27+$B$7</f>
        <v>648.5</v>
      </c>
      <c r="E28" t="s">
        <v>295</v>
      </c>
      <c r="F28" s="4">
        <f t="array" aca="1" ref="F28" ca="1">MIN(IF(F63:F241&lt;=1,L63:L241))</f>
        <v>-3.5718572750502062</v>
      </c>
      <c r="G28" t="s">
        <v>15</v>
      </c>
    </row>
    <row r="29" spans="1:7" x14ac:dyDescent="0.35">
      <c r="A29" t="s">
        <v>296</v>
      </c>
      <c r="B29" s="9">
        <f>B28-19</f>
        <v>-15.7</v>
      </c>
      <c r="C29" s="9">
        <f>C28</f>
        <v>648.5</v>
      </c>
      <c r="E29" t="s">
        <v>297</v>
      </c>
      <c r="F29" s="4">
        <f t="array" aca="1" ref="F29" ca="1">MIN(IF(O63:O241&lt;=1,U63:U241))</f>
        <v>-3.5718572750502062</v>
      </c>
      <c r="G29" t="s">
        <v>15</v>
      </c>
    </row>
    <row r="30" spans="1:7" x14ac:dyDescent="0.35">
      <c r="A30" t="s">
        <v>298</v>
      </c>
      <c r="B30" s="9">
        <f>B29</f>
        <v>-15.7</v>
      </c>
      <c r="C30" s="9">
        <f>C27</f>
        <v>648.5</v>
      </c>
      <c r="E30" t="s">
        <v>299</v>
      </c>
      <c r="F30" s="4">
        <f t="array" ref="F30">MIN(IF(IF(V63:V241 &gt;= 0,1,0)*IF(V63:V241 &lt;= $B$12,1,0),X63:X241))</f>
        <v>0</v>
      </c>
      <c r="G30" t="s">
        <v>15</v>
      </c>
    </row>
    <row r="31" spans="1:7" x14ac:dyDescent="0.35">
      <c r="A31" s="123" t="s">
        <v>300</v>
      </c>
      <c r="B31" s="123"/>
      <c r="C31" s="123"/>
      <c r="E31" s="11" t="s">
        <v>301</v>
      </c>
      <c r="F31" s="32">
        <f ca="1">MIN(F28:F30)</f>
        <v>-3.5718572750502062</v>
      </c>
      <c r="G31" s="11" t="s">
        <v>15</v>
      </c>
    </row>
    <row r="32" spans="1:7" x14ac:dyDescent="0.35">
      <c r="A32" t="s">
        <v>302</v>
      </c>
      <c r="B32" s="26">
        <v>-111</v>
      </c>
      <c r="C32" s="26">
        <v>-15.585000000000001</v>
      </c>
    </row>
    <row r="33" spans="1:8" x14ac:dyDescent="0.35">
      <c r="A33" t="s">
        <v>303</v>
      </c>
      <c r="B33" s="26">
        <v>-97</v>
      </c>
      <c r="C33" s="26">
        <v>-110.4</v>
      </c>
      <c r="E33" s="123" t="s">
        <v>304</v>
      </c>
      <c r="F33" s="123"/>
      <c r="G33" s="123"/>
    </row>
    <row r="34" spans="1:8" x14ac:dyDescent="0.35">
      <c r="A34" t="s">
        <v>305</v>
      </c>
      <c r="B34" s="4">
        <f>B33</f>
        <v>-97</v>
      </c>
      <c r="C34" s="26">
        <v>-92.602000000000004</v>
      </c>
      <c r="E34" t="s">
        <v>293</v>
      </c>
      <c r="F34" s="26">
        <v>0.9</v>
      </c>
      <c r="G34" t="s">
        <v>15</v>
      </c>
    </row>
    <row r="35" spans="1:8" x14ac:dyDescent="0.35">
      <c r="A35" t="s">
        <v>306</v>
      </c>
      <c r="B35" s="26">
        <v>-143.13999999999999</v>
      </c>
      <c r="C35" s="26">
        <v>-53.89</v>
      </c>
      <c r="E35" t="s">
        <v>295</v>
      </c>
      <c r="F35" s="4">
        <f t="array" ref="F35">IF(MAX(F63:F241)&lt;2,$F$34,MIN(IF(F63:F241&gt;=2,L63:L241)))</f>
        <v>0.9</v>
      </c>
      <c r="G35" t="s">
        <v>15</v>
      </c>
    </row>
    <row r="36" spans="1:8" x14ac:dyDescent="0.35">
      <c r="A36" t="s">
        <v>307</v>
      </c>
      <c r="B36" s="4">
        <f>B32-F19*COS(RADIANS(40))</f>
        <v>-149.3022221559489</v>
      </c>
      <c r="C36" s="4">
        <f>C32-F19*SIN(RADIANS(40))</f>
        <v>-47.724380484326964</v>
      </c>
      <c r="E36" t="s">
        <v>297</v>
      </c>
      <c r="F36" s="4">
        <f t="array" ref="F36">IF(MAX(O63:O241)&lt;2,$F$34,MIN(IF(O63:O241&gt;=2,U63:U241)))</f>
        <v>0.9</v>
      </c>
      <c r="G36" t="s">
        <v>15</v>
      </c>
    </row>
    <row r="37" spans="1:8" x14ac:dyDescent="0.35">
      <c r="A37" t="s">
        <v>308</v>
      </c>
      <c r="B37" s="4">
        <f>B32-F19*COS(RADIANS(30))</f>
        <v>-154.30127018922195</v>
      </c>
      <c r="C37" s="4">
        <f>C32-F19*SIN(RADIANS(30))</f>
        <v>-40.584999999999994</v>
      </c>
      <c r="E37" s="11" t="s">
        <v>301</v>
      </c>
      <c r="F37" s="32">
        <f>MIN(F35:F36)</f>
        <v>0.9</v>
      </c>
      <c r="G37" s="11" t="s">
        <v>15</v>
      </c>
    </row>
    <row r="38" spans="1:8" x14ac:dyDescent="0.35">
      <c r="A38" t="s">
        <v>309</v>
      </c>
      <c r="B38" s="4">
        <f>B32-F19*COS(RADIANS(20))</f>
        <v>-157.98463103929544</v>
      </c>
      <c r="C38" s="4">
        <f>C32-F19*SIN(RADIANS(20))</f>
        <v>-32.686007166283432</v>
      </c>
    </row>
    <row r="39" spans="1:8" x14ac:dyDescent="0.35">
      <c r="A39" t="s">
        <v>310</v>
      </c>
      <c r="B39" s="4">
        <f>B32-F19*COS(RADIANS(10))</f>
        <v>-160.24038765061039</v>
      </c>
      <c r="C39" s="4">
        <f>C32-F19*SIN(RADIANS(10))</f>
        <v>-24.267408883346519</v>
      </c>
    </row>
    <row r="40" spans="1:8" x14ac:dyDescent="0.35">
      <c r="A40" t="s">
        <v>311</v>
      </c>
      <c r="B40" s="4">
        <f>B32-F19</f>
        <v>-161</v>
      </c>
      <c r="C40" s="4">
        <f>C32</f>
        <v>-15.585000000000001</v>
      </c>
    </row>
    <row r="41" spans="1:8" x14ac:dyDescent="0.35">
      <c r="A41" t="s">
        <v>312</v>
      </c>
      <c r="B41" s="4">
        <f>B40</f>
        <v>-161</v>
      </c>
      <c r="C41" s="26">
        <v>3.1</v>
      </c>
    </row>
    <row r="42" spans="1:8" x14ac:dyDescent="0.35">
      <c r="A42" s="123" t="s">
        <v>313</v>
      </c>
      <c r="B42" s="123"/>
      <c r="C42" s="123"/>
    </row>
    <row r="43" spans="1:8" x14ac:dyDescent="0.35">
      <c r="A43" t="s">
        <v>314</v>
      </c>
      <c r="B43" s="26">
        <v>-41.3</v>
      </c>
      <c r="C43" s="26">
        <v>0.16900000000000001</v>
      </c>
    </row>
    <row r="44" spans="1:8" x14ac:dyDescent="0.35">
      <c r="A44" t="s">
        <v>295</v>
      </c>
      <c r="B44" s="9">
        <f>$B$13</f>
        <v>3.3</v>
      </c>
      <c r="C44" s="9">
        <f>$B$9+$B$11-$B$10</f>
        <v>645.5</v>
      </c>
    </row>
    <row r="45" spans="1:8" x14ac:dyDescent="0.35">
      <c r="A45" t="s">
        <v>297</v>
      </c>
      <c r="B45" s="9">
        <f>B44+$B$12</f>
        <v>3.3</v>
      </c>
      <c r="C45" s="9">
        <f>C44</f>
        <v>645.5</v>
      </c>
    </row>
    <row r="46" spans="1:8" x14ac:dyDescent="0.35">
      <c r="A46" t="s">
        <v>315</v>
      </c>
      <c r="B46" s="9">
        <f>B45</f>
        <v>3.3</v>
      </c>
      <c r="C46" s="9">
        <f>C48</f>
        <v>645.5</v>
      </c>
    </row>
    <row r="47" spans="1:8" x14ac:dyDescent="0.35">
      <c r="A47" t="s">
        <v>316</v>
      </c>
      <c r="B47" s="9">
        <f>B44</f>
        <v>3.3</v>
      </c>
      <c r="C47" s="9">
        <f>C48</f>
        <v>645.5</v>
      </c>
      <c r="G47" s="4"/>
      <c r="H47" s="4"/>
    </row>
    <row r="48" spans="1:8" x14ac:dyDescent="0.35">
      <c r="A48" t="s">
        <v>317</v>
      </c>
      <c r="B48" s="26">
        <v>-28.4</v>
      </c>
      <c r="C48" s="4">
        <f>$B$9</f>
        <v>645.5</v>
      </c>
      <c r="G48" s="4"/>
      <c r="H48" s="4"/>
    </row>
    <row r="49" spans="1:32" x14ac:dyDescent="0.35">
      <c r="B49" s="4"/>
      <c r="C49" s="4"/>
      <c r="G49" s="4"/>
      <c r="H49" s="4"/>
    </row>
    <row r="50" spans="1:32" x14ac:dyDescent="0.35">
      <c r="A50" s="123" t="s">
        <v>318</v>
      </c>
      <c r="B50" s="123"/>
      <c r="C50" s="123"/>
      <c r="G50" s="4"/>
      <c r="H50" s="4"/>
    </row>
    <row r="51" spans="1:32" x14ac:dyDescent="0.35">
      <c r="A51" t="s">
        <v>314</v>
      </c>
      <c r="B51" s="4">
        <f>B241</f>
        <v>-47.626349217077731</v>
      </c>
      <c r="C51" s="4">
        <f>C241</f>
        <v>47.873913917938118</v>
      </c>
      <c r="G51" s="4"/>
      <c r="H51" s="4"/>
    </row>
    <row r="52" spans="1:32" x14ac:dyDescent="0.35">
      <c r="A52" t="s">
        <v>295</v>
      </c>
      <c r="B52" s="9">
        <f>D241</f>
        <v>598.86843489281182</v>
      </c>
      <c r="C52" s="9">
        <f>E241</f>
        <v>25.834093598630407</v>
      </c>
      <c r="F52" s="4"/>
      <c r="G52" s="4"/>
      <c r="H52" s="4"/>
    </row>
    <row r="53" spans="1:32" x14ac:dyDescent="0.35">
      <c r="A53" t="s">
        <v>297</v>
      </c>
      <c r="B53" s="9">
        <f>M241</f>
        <v>598.86843489281182</v>
      </c>
      <c r="C53" s="9">
        <f>N241</f>
        <v>25.834093598630407</v>
      </c>
      <c r="F53" s="4"/>
      <c r="G53" s="4"/>
      <c r="H53" s="4"/>
    </row>
    <row r="54" spans="1:32" x14ac:dyDescent="0.35">
      <c r="A54" t="s">
        <v>315</v>
      </c>
      <c r="B54" s="9">
        <f>AD241</f>
        <v>598.86843489281182</v>
      </c>
      <c r="C54" s="9">
        <f>AE241</f>
        <v>25.834093598630407</v>
      </c>
      <c r="F54" s="4"/>
      <c r="G54" s="4"/>
      <c r="H54" s="4"/>
    </row>
    <row r="55" spans="1:32" x14ac:dyDescent="0.35">
      <c r="A55" t="s">
        <v>316</v>
      </c>
      <c r="B55" s="9">
        <f>AB241</f>
        <v>598.86843489281182</v>
      </c>
      <c r="C55" s="9">
        <f>AC241</f>
        <v>25.834093598630407</v>
      </c>
      <c r="F55" s="4"/>
      <c r="G55" s="4"/>
    </row>
    <row r="56" spans="1:32" x14ac:dyDescent="0.35">
      <c r="A56" t="s">
        <v>317</v>
      </c>
      <c r="B56" s="4">
        <f>Z241</f>
        <v>597.76156791517496</v>
      </c>
      <c r="C56" s="4">
        <f>AA241</f>
        <v>57.514763501487835</v>
      </c>
      <c r="F56" s="4"/>
      <c r="G56" s="4"/>
    </row>
    <row r="57" spans="1:32" x14ac:dyDescent="0.35">
      <c r="B57" s="4"/>
      <c r="C57" s="4"/>
    </row>
    <row r="58" spans="1:32" x14ac:dyDescent="0.35">
      <c r="A58" s="123" t="s">
        <v>319</v>
      </c>
      <c r="B58" s="123"/>
      <c r="C58" s="123"/>
      <c r="D58" s="142" t="s">
        <v>320</v>
      </c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43"/>
      <c r="Z58" s="142" t="s">
        <v>321</v>
      </c>
      <c r="AA58" s="123"/>
      <c r="AB58" s="123"/>
      <c r="AC58" s="123"/>
      <c r="AD58" s="123"/>
      <c r="AE58" s="123"/>
      <c r="AF58" s="123"/>
    </row>
    <row r="59" spans="1:32" x14ac:dyDescent="0.35">
      <c r="A59" s="127" t="s">
        <v>200</v>
      </c>
      <c r="B59" s="127"/>
      <c r="C59" s="127"/>
      <c r="D59" s="138" t="s">
        <v>295</v>
      </c>
      <c r="E59" s="127"/>
      <c r="F59" s="127"/>
      <c r="G59" s="127"/>
      <c r="H59" s="127"/>
      <c r="I59" s="127"/>
      <c r="J59" s="127"/>
      <c r="K59" s="127"/>
      <c r="L59" s="127"/>
      <c r="M59" s="126" t="s">
        <v>297</v>
      </c>
      <c r="N59" s="126"/>
      <c r="O59" s="126"/>
      <c r="P59" s="126"/>
      <c r="Q59" s="126"/>
      <c r="R59" s="126"/>
      <c r="S59" s="126"/>
      <c r="T59" s="126"/>
      <c r="U59" s="126"/>
      <c r="V59" s="130" t="s">
        <v>299</v>
      </c>
      <c r="W59" s="130"/>
      <c r="X59" s="130"/>
      <c r="Y59" s="102" t="s">
        <v>322</v>
      </c>
      <c r="Z59" s="138" t="s">
        <v>317</v>
      </c>
      <c r="AA59" s="127"/>
      <c r="AB59" s="126" t="s">
        <v>316</v>
      </c>
      <c r="AC59" s="126"/>
      <c r="AD59" s="130" t="s">
        <v>315</v>
      </c>
      <c r="AE59" s="130"/>
      <c r="AF59" s="102" t="s">
        <v>323</v>
      </c>
    </row>
    <row r="60" spans="1:32" x14ac:dyDescent="0.35">
      <c r="A60" s="24"/>
      <c r="B60" s="24"/>
      <c r="C60" s="24"/>
      <c r="D60" s="139" t="s">
        <v>324</v>
      </c>
      <c r="E60" s="137"/>
      <c r="F60" s="140"/>
      <c r="G60" s="137" t="s">
        <v>325</v>
      </c>
      <c r="H60" s="137"/>
      <c r="I60" s="137"/>
      <c r="J60" s="137"/>
      <c r="K60" s="137"/>
      <c r="L60" s="137"/>
      <c r="M60" s="129" t="s">
        <v>324</v>
      </c>
      <c r="N60" s="129"/>
      <c r="O60" s="146"/>
      <c r="P60" s="129" t="s">
        <v>325</v>
      </c>
      <c r="Q60" s="129"/>
      <c r="R60" s="129"/>
      <c r="S60" s="129"/>
      <c r="T60" s="129"/>
      <c r="U60" s="129"/>
      <c r="V60" s="64"/>
      <c r="W60" s="64"/>
      <c r="X60" s="67"/>
      <c r="Y60" s="103"/>
      <c r="Z60" s="98"/>
      <c r="AA60" s="99"/>
      <c r="AB60" s="63"/>
      <c r="AC60" s="63"/>
      <c r="AD60" s="64"/>
      <c r="AE60" s="64"/>
      <c r="AF60" s="103"/>
    </row>
    <row r="61" spans="1:32" x14ac:dyDescent="0.35">
      <c r="A61" s="61" t="s">
        <v>204</v>
      </c>
      <c r="B61" s="150" t="s">
        <v>314</v>
      </c>
      <c r="C61" s="150"/>
      <c r="D61" s="144" t="s">
        <v>326</v>
      </c>
      <c r="E61" s="145"/>
      <c r="F61" s="94" t="s">
        <v>327</v>
      </c>
      <c r="G61" s="95" t="s">
        <v>328</v>
      </c>
      <c r="H61" s="95" t="s">
        <v>329</v>
      </c>
      <c r="I61" s="95" t="s">
        <v>330</v>
      </c>
      <c r="J61" s="95" t="s">
        <v>331</v>
      </c>
      <c r="K61" s="95" t="s">
        <v>332</v>
      </c>
      <c r="L61" s="95" t="s">
        <v>333</v>
      </c>
      <c r="M61" s="145" t="s">
        <v>326</v>
      </c>
      <c r="N61" s="145"/>
      <c r="O61" s="58" t="s">
        <v>327</v>
      </c>
      <c r="P61" s="68" t="s">
        <v>328</v>
      </c>
      <c r="Q61" s="68" t="s">
        <v>329</v>
      </c>
      <c r="R61" s="68" t="s">
        <v>330</v>
      </c>
      <c r="S61" s="68" t="s">
        <v>331</v>
      </c>
      <c r="T61" s="68" t="s">
        <v>332</v>
      </c>
      <c r="U61" s="68" t="s">
        <v>333</v>
      </c>
      <c r="V61" s="41" t="s">
        <v>334</v>
      </c>
      <c r="W61" s="41" t="s">
        <v>335</v>
      </c>
      <c r="X61" s="41" t="s">
        <v>336</v>
      </c>
      <c r="Y61" s="104" t="s">
        <v>325</v>
      </c>
      <c r="Z61" s="147" t="s">
        <v>317</v>
      </c>
      <c r="AA61" s="148"/>
      <c r="AB61" s="149" t="s">
        <v>316</v>
      </c>
      <c r="AC61" s="149"/>
      <c r="AD61" s="141" t="s">
        <v>315</v>
      </c>
      <c r="AE61" s="141"/>
      <c r="AF61" s="104" t="s">
        <v>325</v>
      </c>
    </row>
    <row r="62" spans="1:32" x14ac:dyDescent="0.35">
      <c r="A62" s="60" t="s">
        <v>280</v>
      </c>
      <c r="B62" s="60" t="s">
        <v>215</v>
      </c>
      <c r="C62" s="60" t="s">
        <v>216</v>
      </c>
      <c r="D62" s="110" t="s">
        <v>215</v>
      </c>
      <c r="E62" s="109" t="s">
        <v>216</v>
      </c>
      <c r="F62" s="97"/>
      <c r="G62" s="96" t="s">
        <v>15</v>
      </c>
      <c r="H62" s="96" t="s">
        <v>15</v>
      </c>
      <c r="I62" s="96" t="s">
        <v>15</v>
      </c>
      <c r="J62" s="96" t="s">
        <v>15</v>
      </c>
      <c r="K62" s="96" t="s">
        <v>15</v>
      </c>
      <c r="L62" s="96" t="s">
        <v>15</v>
      </c>
      <c r="M62" s="109" t="s">
        <v>215</v>
      </c>
      <c r="N62" s="109" t="s">
        <v>216</v>
      </c>
      <c r="O62" s="59"/>
      <c r="P62" s="47" t="s">
        <v>15</v>
      </c>
      <c r="Q62" s="47" t="s">
        <v>15</v>
      </c>
      <c r="R62" s="47" t="s">
        <v>15</v>
      </c>
      <c r="S62" s="47" t="s">
        <v>15</v>
      </c>
      <c r="T62" s="47" t="s">
        <v>15</v>
      </c>
      <c r="U62" s="47" t="s">
        <v>15</v>
      </c>
      <c r="V62" s="43" t="s">
        <v>15</v>
      </c>
      <c r="W62" s="43" t="s">
        <v>15</v>
      </c>
      <c r="X62" s="43" t="s">
        <v>15</v>
      </c>
      <c r="Y62" s="105" t="s">
        <v>15</v>
      </c>
      <c r="Z62" s="100" t="s">
        <v>215</v>
      </c>
      <c r="AA62" s="101" t="s">
        <v>216</v>
      </c>
      <c r="AB62" s="65" t="s">
        <v>215</v>
      </c>
      <c r="AC62" s="65" t="s">
        <v>216</v>
      </c>
      <c r="AD62" s="66" t="s">
        <v>215</v>
      </c>
      <c r="AE62" s="66" t="s">
        <v>216</v>
      </c>
      <c r="AF62" s="105" t="s">
        <v>15</v>
      </c>
    </row>
    <row r="63" spans="1:32" s="4" customFormat="1" x14ac:dyDescent="0.35">
      <c r="A63" s="62">
        <v>-1</v>
      </c>
      <c r="B63" s="29">
        <v>-42.248965100205702</v>
      </c>
      <c r="C63" s="29">
        <v>-1.0829475651221756</v>
      </c>
      <c r="D63" s="9">
        <f t="shared" ref="D63:D94" si="0">B63+($B$44-$B$43)*COS(-RADIANS(A63))-($C$44-$C$43)*SIN(-RADIANS(A63))</f>
        <v>-8.9183367948092602</v>
      </c>
      <c r="E63" s="9">
        <f>C63+($B$44-$B$43)*SIN(-RADIANS(A63))+($C$44-$C$43)*COS(-RADIANS(A63))</f>
        <v>644.92814272494979</v>
      </c>
      <c r="F63" s="4">
        <f t="shared" ref="F63:F94" si="1">IF(D63&lt;=$F$24,4,IF(D63&lt;=$F$23,3,IF(D63&lt;=$F$22,2,IF(D63&lt;=$F$21,1,0))))</f>
        <v>1</v>
      </c>
      <c r="G63" s="4">
        <f t="shared" ref="G63:G94" si="2">IF(E63&lt;=$C$28,D63-$B$28,SQRT((D63-$B$28)^2+(E63-$C$28)^2))</f>
        <v>-12.218336794809261</v>
      </c>
      <c r="H63" s="4">
        <f t="shared" ref="H63:H94" si="3">E63-$C$28</f>
        <v>-3.5718572750502062</v>
      </c>
      <c r="I63" s="4">
        <f t="shared" ref="I63:I94" si="4">-(D63-$B$35)*SIN(RADIANS($F$20))+(E63-$C$35)*COS(RADIANS($F$20))</f>
        <v>621.60177704498892</v>
      </c>
      <c r="J63" s="4">
        <f t="shared" ref="J63:J94" si="5">$F$19-SQRT((D63-$B$32)^2+(E63-$C$32)^2)</f>
        <v>-618.35490398075774</v>
      </c>
      <c r="K63" s="4">
        <f t="shared" ref="K63:K94" si="6">D63-$F$24</f>
        <v>152.08166320519075</v>
      </c>
      <c r="L63" s="4">
        <f t="array" aca="1" ref="L63" ca="1">INDIRECT(ADDRESS(ROW(L63),COLUMN(G63)+F63))</f>
        <v>-3.5718572750502062</v>
      </c>
      <c r="M63" s="9">
        <f t="shared" ref="M63:M94" si="7">B63+($B$45-$B$43)*COS(-RADIANS(A63))-($C$45-$C$43)*SIN(-RADIANS(A63))</f>
        <v>-8.9183367948092602</v>
      </c>
      <c r="N63" s="9">
        <f t="shared" ref="N63:N94" si="8">C63+($B$45-$B$43)*SIN(-RADIANS(A63))+($C$45-$C$43)*COS(-RADIANS(A63))</f>
        <v>644.92814272494979</v>
      </c>
      <c r="O63" s="4">
        <f t="shared" ref="O63:O94" si="9">IF(M63&lt;=$F$24,4,IF(M63&lt;=$F$23,3,IF(M63&lt;=$F$22,2,IF(M63&lt;=$F$21,1,0))))</f>
        <v>1</v>
      </c>
      <c r="P63" s="4">
        <f>IF(N63&lt;=$C$28,M63-$B$28,SQRT((M63-$B$28)^2+(N63-$C$28)^2))</f>
        <v>-12.218336794809261</v>
      </c>
      <c r="Q63" s="4">
        <f>N63-$C$28</f>
        <v>-3.5718572750502062</v>
      </c>
      <c r="R63" s="4">
        <f t="shared" ref="R63:R94" si="10">-(M63-$B$35)*SIN(RADIANS($F$20))+(N63-$C$35)*COS(RADIANS($F$20))</f>
        <v>621.60177704498892</v>
      </c>
      <c r="S63" s="4">
        <f t="shared" ref="S63:S94" si="11">$F$19-SQRT((M63-$B$32)^2+(N63-$C$32)^2)</f>
        <v>-618.35490398075774</v>
      </c>
      <c r="T63" s="4">
        <f t="shared" ref="T63:T94" si="12">M63-$F$24</f>
        <v>152.08166320519075</v>
      </c>
      <c r="U63" s="4">
        <f t="array" aca="1" ref="U63" ca="1">INDIRECT(ADDRESS(ROW(U63),COLUMN(P63)+O63))</f>
        <v>-3.5718572750502062</v>
      </c>
      <c r="V63" s="4">
        <f t="shared" ref="V63:V94" si="13">($B$28-D63)*COS(-RADIANS(A63))+($C$28-E63)*SIN(-RADIANS(A63))</f>
        <v>12.278813387834713</v>
      </c>
      <c r="W63" s="4">
        <f t="shared" ref="W63:W94" si="14">-($B$28-D63)*SIN(-RADIANS(A63))+($C$28-E63)*COS(-RADIANS(A63))</f>
        <v>3.3580738841559099</v>
      </c>
      <c r="X63" s="4">
        <f>-W63</f>
        <v>-3.3580738841559099</v>
      </c>
      <c r="Y63" s="4">
        <f ca="1">IF(AND(V63&gt;0,V63&lt;$B$12),MIN(L63,U63,X63),MIN(L63,U63))</f>
        <v>-3.5718572750502062</v>
      </c>
      <c r="Z63" s="4">
        <f t="shared" ref="Z63:Z94" si="15">B63+($B$48-$B$43)*COS(-RADIANS(A63))-($C$48-$C$43)*SIN(-RADIANS(A63))</f>
        <v>-40.613508731266862</v>
      </c>
      <c r="AA63" s="4">
        <f t="shared" ref="AA63:AA94" si="16">C63+($B$48-$B$43)*SIN(-RADIANS(A63))+($C$48-$C$43)*COS(-RADIANS(A63))</f>
        <v>644.37490144088792</v>
      </c>
      <c r="AB63" s="4">
        <f t="shared" ref="AB63:AB94" si="17">B63+($B$47-$B$43)*COS(-RADIANS(A63))-($C$47-$C$43)*SIN(-RADIANS(A63))</f>
        <v>-8.9183367948092602</v>
      </c>
      <c r="AC63" s="4">
        <f t="shared" ref="AC63:AC94" si="18">C63+($B$47-$B$43)*SIN(-RADIANS(A63))+($C$47-$C$43)*COS(-RADIANS(A63))</f>
        <v>644.92814272494979</v>
      </c>
      <c r="AD63" s="4">
        <f t="shared" ref="AD63:AD94" si="19">B63+($B$46-$B$43)*COS(-RADIANS(A63))-($C$46-$C$43)*SIN(-RADIANS(A63))</f>
        <v>-8.9183367948092602</v>
      </c>
      <c r="AE63" s="4">
        <f t="shared" ref="AE63:AE94" si="20">C63+($B$46-$B$43)*SIN(-RADIANS(A63))+($C$46-$C$43)*COS(-RADIANS(A63))</f>
        <v>644.92814272494979</v>
      </c>
      <c r="AF63" s="4">
        <f>MIN($C$25-AA63,$C$25-AC63,$C$25-AE63)</f>
        <v>3.5718572750502062</v>
      </c>
    </row>
    <row r="64" spans="1:32" s="4" customFormat="1" x14ac:dyDescent="0.35">
      <c r="A64" s="62">
        <v>-0.5</v>
      </c>
      <c r="B64" s="29">
        <v>-41.76960273056978</v>
      </c>
      <c r="C64" s="29">
        <v>-0.4651285442618871</v>
      </c>
      <c r="D64" s="9">
        <f t="shared" si="0"/>
        <v>-2.8028048416088964</v>
      </c>
      <c r="E64" s="9">
        <f t="shared" ref="E64:E94" si="21">C64+($B$44-$B$43)*SIN(-RADIANS(A64))+($C$44-$C$43)*COS(-RADIANS(A64))</f>
        <v>645.23050271189038</v>
      </c>
      <c r="F64" s="4">
        <f t="shared" si="1"/>
        <v>1</v>
      </c>
      <c r="G64" s="4">
        <f t="shared" si="2"/>
        <v>-6.1028048416088962</v>
      </c>
      <c r="H64" s="4">
        <f t="shared" si="3"/>
        <v>-3.2694972881096191</v>
      </c>
      <c r="I64" s="4">
        <f t="shared" si="4"/>
        <v>625.7643863989656</v>
      </c>
      <c r="J64" s="4">
        <f t="shared" si="5"/>
        <v>-619.61463668628949</v>
      </c>
      <c r="K64" s="4">
        <f t="shared" si="6"/>
        <v>158.19719515839111</v>
      </c>
      <c r="L64" s="4">
        <f t="array" aca="1" ref="L64" ca="1">INDIRECT(ADDRESS(ROW(L64),COLUMN(G64)+F64))</f>
        <v>-3.2694972881096191</v>
      </c>
      <c r="M64" s="9">
        <f t="shared" si="7"/>
        <v>-2.8028048416088964</v>
      </c>
      <c r="N64" s="9">
        <f t="shared" si="8"/>
        <v>645.23050271189038</v>
      </c>
      <c r="O64" s="4">
        <f t="shared" si="9"/>
        <v>1</v>
      </c>
      <c r="P64" s="4">
        <f>IF(N64&lt;=$C$28,M64-$B$28,SQRT((M64-$B$28)^2+(N64-$C$28)^2))</f>
        <v>-6.1028048416088962</v>
      </c>
      <c r="Q64" s="4">
        <f t="shared" ref="Q64:Q127" si="22">N64-$C$28</f>
        <v>-3.2694972881096191</v>
      </c>
      <c r="R64" s="4">
        <f t="shared" si="10"/>
        <v>625.7643863989656</v>
      </c>
      <c r="S64" s="4">
        <f t="shared" si="11"/>
        <v>-619.61463668628949</v>
      </c>
      <c r="T64" s="4">
        <f t="shared" si="12"/>
        <v>158.19719515839111</v>
      </c>
      <c r="U64" s="4">
        <f t="array" aca="1" ref="U64" ca="1">INDIRECT(ADDRESS(ROW(U64),COLUMN(P64)+O64))</f>
        <v>-3.2694972881096191</v>
      </c>
      <c r="V64" s="4">
        <f t="shared" si="13"/>
        <v>6.1311038496470935</v>
      </c>
      <c r="W64" s="4">
        <f t="shared" si="14"/>
        <v>3.2161164525812396</v>
      </c>
      <c r="X64" s="4">
        <f t="shared" ref="X64:X66" si="23">-W64</f>
        <v>-3.2161164525812396</v>
      </c>
      <c r="Y64" s="4">
        <f t="shared" ref="Y64:Y127" ca="1" si="24">IF(AND(V64&gt;0,V64&lt;$B$12),MIN(L64,U64,X64),MIN(L64,U64))</f>
        <v>-3.2694972881096191</v>
      </c>
      <c r="Z64" s="4">
        <f t="shared" si="15"/>
        <v>-34.50159780274312</v>
      </c>
      <c r="AA64" s="4">
        <f t="shared" si="16"/>
        <v>644.95387153659192</v>
      </c>
      <c r="AB64" s="4">
        <f t="shared" si="17"/>
        <v>-2.8028048416088964</v>
      </c>
      <c r="AC64" s="4">
        <f t="shared" si="18"/>
        <v>645.23050271189038</v>
      </c>
      <c r="AD64" s="4">
        <f t="shared" si="19"/>
        <v>-2.8028048416088964</v>
      </c>
      <c r="AE64" s="4">
        <f t="shared" si="20"/>
        <v>645.23050271189038</v>
      </c>
      <c r="AF64" s="4">
        <f t="shared" ref="AF64:AF94" si="25">MIN($C$25-AA64,$C$25-AC64,$C$25-AE64)</f>
        <v>3.2694972881096191</v>
      </c>
    </row>
    <row r="65" spans="1:32" s="4" customFormat="1" x14ac:dyDescent="0.35">
      <c r="A65" s="62">
        <v>0</v>
      </c>
      <c r="B65" s="29">
        <v>-41.299711188059007</v>
      </c>
      <c r="C65" s="29">
        <v>0.1693993383105834</v>
      </c>
      <c r="D65" s="9">
        <f t="shared" si="0"/>
        <v>3.3002888119409874</v>
      </c>
      <c r="E65" s="9">
        <f t="shared" si="21"/>
        <v>645.50039933831056</v>
      </c>
      <c r="F65" s="4">
        <f t="shared" si="1"/>
        <v>0</v>
      </c>
      <c r="G65" s="4">
        <f t="shared" si="2"/>
        <v>2.8881194098762109E-4</v>
      </c>
      <c r="H65" s="4">
        <f t="shared" si="3"/>
        <v>-2.9996006616894419</v>
      </c>
      <c r="I65" s="4">
        <f t="shared" si="4"/>
        <v>629.89413219110975</v>
      </c>
      <c r="J65" s="4">
        <f t="shared" si="5"/>
        <v>-620.89377791181425</v>
      </c>
      <c r="K65" s="4">
        <f t="shared" si="6"/>
        <v>164.30028881194099</v>
      </c>
      <c r="L65" s="4">
        <f t="array" aca="1" ref="L65" ca="1">INDIRECT(ADDRESS(ROW(L65),COLUMN(G65)+F65))</f>
        <v>2.8881194098762109E-4</v>
      </c>
      <c r="M65" s="9">
        <f t="shared" si="7"/>
        <v>3.3002888119409874</v>
      </c>
      <c r="N65" s="9">
        <f t="shared" si="8"/>
        <v>645.50039933831056</v>
      </c>
      <c r="O65" s="4">
        <f t="shared" si="9"/>
        <v>0</v>
      </c>
      <c r="P65" s="4">
        <f t="shared" ref="P65:P128" si="26">IF(N65&lt;=$C$28,M65-$B$28,SQRT((M65-$B$28)^2+(N65-$C$28)^2))</f>
        <v>2.8881194098762109E-4</v>
      </c>
      <c r="Q65" s="4">
        <f t="shared" si="22"/>
        <v>-2.9996006616894419</v>
      </c>
      <c r="R65" s="4">
        <f t="shared" si="10"/>
        <v>629.89413219110975</v>
      </c>
      <c r="S65" s="4">
        <f t="shared" si="11"/>
        <v>-620.89377791181425</v>
      </c>
      <c r="T65" s="4">
        <f t="shared" si="12"/>
        <v>164.30028881194099</v>
      </c>
      <c r="U65" s="4">
        <f t="array" aca="1" ref="U65" ca="1">INDIRECT(ADDRESS(ROW(U65),COLUMN(P65)+O65))</f>
        <v>2.8881194098762109E-4</v>
      </c>
      <c r="V65" s="4">
        <f t="shared" si="13"/>
        <v>-2.8881194098762109E-4</v>
      </c>
      <c r="W65" s="4">
        <f t="shared" si="14"/>
        <v>2.9996006616894419</v>
      </c>
      <c r="X65" s="4">
        <f t="shared" si="23"/>
        <v>-2.9996006616894419</v>
      </c>
      <c r="Y65" s="4">
        <f t="shared" ca="1" si="24"/>
        <v>2.8881194098762109E-4</v>
      </c>
      <c r="Z65" s="4">
        <f t="shared" si="15"/>
        <v>-28.399711188059008</v>
      </c>
      <c r="AA65" s="4">
        <f t="shared" si="16"/>
        <v>645.50039933831056</v>
      </c>
      <c r="AB65" s="4">
        <f t="shared" si="17"/>
        <v>3.3002888119409874</v>
      </c>
      <c r="AC65" s="4">
        <f t="shared" si="18"/>
        <v>645.50039933831056</v>
      </c>
      <c r="AD65" s="4">
        <f t="shared" si="19"/>
        <v>3.3002888119409874</v>
      </c>
      <c r="AE65" s="4">
        <f t="shared" si="20"/>
        <v>645.50039933831056</v>
      </c>
      <c r="AF65" s="4">
        <f t="shared" si="25"/>
        <v>2.9996006616894419</v>
      </c>
    </row>
    <row r="66" spans="1:32" s="4" customFormat="1" x14ac:dyDescent="0.35">
      <c r="A66" s="62">
        <v>0.5</v>
      </c>
      <c r="B66" s="29">
        <v>-40.84070235704182</v>
      </c>
      <c r="C66" s="29">
        <v>0.81951651226523481</v>
      </c>
      <c r="D66" s="9">
        <f t="shared" si="0"/>
        <v>9.3891032913213621</v>
      </c>
      <c r="E66" s="9">
        <f t="shared" si="21"/>
        <v>645.73674080196247</v>
      </c>
      <c r="F66" s="4">
        <f t="shared" si="1"/>
        <v>0</v>
      </c>
      <c r="G66" s="4">
        <f t="shared" si="2"/>
        <v>6.0891032913213623</v>
      </c>
      <c r="H66" s="4">
        <f t="shared" si="3"/>
        <v>-2.763259198037531</v>
      </c>
      <c r="I66" s="4">
        <f t="shared" si="4"/>
        <v>633.98899476104464</v>
      </c>
      <c r="J66" s="4">
        <f t="shared" si="5"/>
        <v>-622.19043510647077</v>
      </c>
      <c r="K66" s="4">
        <f t="shared" si="6"/>
        <v>170.38910329132136</v>
      </c>
      <c r="L66" s="4">
        <f t="array" aca="1" ref="L66" ca="1">INDIRECT(ADDRESS(ROW(L66),COLUMN(G66)+F66))</f>
        <v>6.0891032913213623</v>
      </c>
      <c r="M66" s="9">
        <f t="shared" si="7"/>
        <v>9.3891032913213621</v>
      </c>
      <c r="N66" s="9">
        <f t="shared" si="8"/>
        <v>645.73674080196247</v>
      </c>
      <c r="O66" s="4">
        <f t="shared" si="9"/>
        <v>0</v>
      </c>
      <c r="P66" s="4">
        <f t="shared" si="26"/>
        <v>6.0891032913213623</v>
      </c>
      <c r="Q66" s="4">
        <f t="shared" si="22"/>
        <v>-2.763259198037531</v>
      </c>
      <c r="R66" s="4">
        <f t="shared" si="10"/>
        <v>633.98899476104464</v>
      </c>
      <c r="S66" s="4">
        <f t="shared" si="11"/>
        <v>-622.19043510647077</v>
      </c>
      <c r="T66" s="4">
        <f t="shared" si="12"/>
        <v>170.38910329132136</v>
      </c>
      <c r="U66" s="4">
        <f t="array" aca="1" ref="U66" ca="1">INDIRECT(ADDRESS(ROW(U66),COLUMN(P66)+O66))</f>
        <v>6.0891032913213623</v>
      </c>
      <c r="V66" s="4">
        <f t="shared" si="13"/>
        <v>-6.1129851164089679</v>
      </c>
      <c r="W66" s="4">
        <f t="shared" si="14"/>
        <v>2.7100172055693879</v>
      </c>
      <c r="X66" s="4">
        <f t="shared" si="23"/>
        <v>-2.7100172055693879</v>
      </c>
      <c r="Y66" s="4">
        <f t="shared" ca="1" si="24"/>
        <v>6.0891032913213623</v>
      </c>
      <c r="Z66" s="4">
        <f t="shared" si="15"/>
        <v>-22.309689669812862</v>
      </c>
      <c r="AA66" s="4">
        <f t="shared" si="16"/>
        <v>646.01337197726093</v>
      </c>
      <c r="AB66" s="4">
        <f t="shared" si="17"/>
        <v>9.3891032913213621</v>
      </c>
      <c r="AC66" s="4">
        <f t="shared" si="18"/>
        <v>645.73674080196247</v>
      </c>
      <c r="AD66" s="4">
        <f t="shared" si="19"/>
        <v>9.3891032913213621</v>
      </c>
      <c r="AE66" s="4">
        <f t="shared" si="20"/>
        <v>645.73674080196247</v>
      </c>
      <c r="AF66" s="4">
        <f t="shared" si="25"/>
        <v>2.4866280227390689</v>
      </c>
    </row>
    <row r="67" spans="1:32" s="4" customFormat="1" x14ac:dyDescent="0.35">
      <c r="A67" s="62">
        <v>1</v>
      </c>
      <c r="B67" s="29">
        <v>-40.393907823744641</v>
      </c>
      <c r="C67" s="29">
        <v>1.4839959957567075</v>
      </c>
      <c r="D67" s="9">
        <f t="shared" si="0"/>
        <v>15.461878278809014</v>
      </c>
      <c r="E67" s="9">
        <f t="shared" si="21"/>
        <v>645.93833163162299</v>
      </c>
      <c r="F67" s="4">
        <f t="shared" si="1"/>
        <v>0</v>
      </c>
      <c r="G67" s="4">
        <f t="shared" si="2"/>
        <v>12.161878278809013</v>
      </c>
      <c r="H67" s="4">
        <f t="shared" si="3"/>
        <v>-2.5616683683770134</v>
      </c>
      <c r="I67" s="4">
        <f t="shared" si="4"/>
        <v>638.04692681426127</v>
      </c>
      <c r="J67" s="4">
        <f t="shared" si="5"/>
        <v>-623.502579765517</v>
      </c>
      <c r="K67" s="4">
        <f t="shared" si="6"/>
        <v>176.46187827880902</v>
      </c>
      <c r="L67" s="4">
        <f t="array" aca="1" ref="L67" ca="1">INDIRECT(ADDRESS(ROW(L67),COLUMN(G67)+F67))</f>
        <v>12.161878278809013</v>
      </c>
      <c r="M67" s="9">
        <f t="shared" si="7"/>
        <v>15.461878278809014</v>
      </c>
      <c r="N67" s="9">
        <f t="shared" si="8"/>
        <v>645.93833163162299</v>
      </c>
      <c r="O67" s="4">
        <f t="shared" si="9"/>
        <v>0</v>
      </c>
      <c r="P67" s="4">
        <f t="shared" si="26"/>
        <v>12.161878278809013</v>
      </c>
      <c r="Q67" s="4">
        <f t="shared" si="22"/>
        <v>-2.5616683683770134</v>
      </c>
      <c r="R67" s="4">
        <f t="shared" si="10"/>
        <v>638.04692681426127</v>
      </c>
      <c r="S67" s="4">
        <f t="shared" si="11"/>
        <v>-623.502579765517</v>
      </c>
      <c r="T67" s="4">
        <f t="shared" si="12"/>
        <v>176.46187827880902</v>
      </c>
      <c r="U67" s="4">
        <f t="array" aca="1" ref="U67" ca="1">INDIRECT(ADDRESS(ROW(U67),COLUMN(P67)+O67))</f>
        <v>12.161878278809013</v>
      </c>
      <c r="V67" s="4">
        <f t="shared" si="13"/>
        <v>-12.204733243362218</v>
      </c>
      <c r="W67" s="4">
        <f t="shared" si="14"/>
        <v>2.3490241711142454</v>
      </c>
      <c r="X67" s="4">
        <f>-W67</f>
        <v>-2.3490241711142454</v>
      </c>
      <c r="Y67" s="4">
        <f t="shared" ca="1" si="24"/>
        <v>12.161878278809013</v>
      </c>
      <c r="Z67" s="4">
        <f t="shared" si="15"/>
        <v>-16.233293657648588</v>
      </c>
      <c r="AA67" s="4">
        <f t="shared" si="16"/>
        <v>646.49157291568486</v>
      </c>
      <c r="AB67" s="4">
        <f t="shared" si="17"/>
        <v>15.461878278809014</v>
      </c>
      <c r="AC67" s="4">
        <f t="shared" si="18"/>
        <v>645.93833163162299</v>
      </c>
      <c r="AD67" s="4">
        <f t="shared" si="19"/>
        <v>15.461878278809014</v>
      </c>
      <c r="AE67" s="4">
        <f t="shared" si="20"/>
        <v>645.93833163162299</v>
      </c>
      <c r="AF67" s="4">
        <f t="shared" si="25"/>
        <v>2.0084270843151444</v>
      </c>
    </row>
    <row r="68" spans="1:32" x14ac:dyDescent="0.35">
      <c r="A68" s="62">
        <v>1.5</v>
      </c>
      <c r="B68" s="29">
        <v>-39.960564429609221</v>
      </c>
      <c r="C68" s="29">
        <v>2.1615160501674175</v>
      </c>
      <c r="D68" s="9">
        <f t="shared" si="0"/>
        <v>21.516948492768716</v>
      </c>
      <c r="E68" s="9">
        <f t="shared" si="21"/>
        <v>646.10388533943762</v>
      </c>
      <c r="F68" s="4">
        <f t="shared" si="1"/>
        <v>0</v>
      </c>
      <c r="G68" s="4">
        <f t="shared" si="2"/>
        <v>18.216948492768715</v>
      </c>
      <c r="H68" s="4">
        <f t="shared" si="3"/>
        <v>-2.3961146605623753</v>
      </c>
      <c r="I68" s="4">
        <f t="shared" si="4"/>
        <v>642.06587242148566</v>
      </c>
      <c r="J68" s="4">
        <f t="shared" si="5"/>
        <v>-624.82806893280792</v>
      </c>
      <c r="K68" s="4">
        <f t="shared" si="6"/>
        <v>182.51694849276871</v>
      </c>
      <c r="L68" s="4">
        <f t="array" aca="1" ref="L68" ca="1">INDIRECT(ADDRESS(ROW(L68),COLUMN(G68)+F68))</f>
        <v>18.216948492768715</v>
      </c>
      <c r="M68" s="9">
        <f t="shared" si="7"/>
        <v>21.516948492768716</v>
      </c>
      <c r="N68" s="9">
        <f t="shared" si="8"/>
        <v>646.10388533943762</v>
      </c>
      <c r="O68" s="4">
        <f t="shared" si="9"/>
        <v>0</v>
      </c>
      <c r="P68" s="4">
        <f t="shared" si="26"/>
        <v>18.216948492768715</v>
      </c>
      <c r="Q68" s="4">
        <f t="shared" si="22"/>
        <v>-2.3961146605623753</v>
      </c>
      <c r="R68" s="4">
        <f t="shared" si="10"/>
        <v>642.06587242148566</v>
      </c>
      <c r="S68" s="4">
        <f t="shared" si="11"/>
        <v>-624.82806893280792</v>
      </c>
      <c r="T68" s="4">
        <f t="shared" si="12"/>
        <v>182.51694849276871</v>
      </c>
      <c r="U68" s="4">
        <f t="array" aca="1" ref="U68" ca="1">INDIRECT(ADDRESS(ROW(U68),COLUMN(P68)+O68))</f>
        <v>18.216948492768715</v>
      </c>
      <c r="V68" s="4">
        <f t="shared" si="13"/>
        <v>-18.273428969107961</v>
      </c>
      <c r="W68" s="4">
        <f t="shared" si="14"/>
        <v>1.9184294528901054</v>
      </c>
      <c r="X68" s="4">
        <f t="shared" ref="X68:X131" si="27">-W68</f>
        <v>-1.9184294528901054</v>
      </c>
      <c r="Y68" s="4">
        <f t="shared" ca="1" si="24"/>
        <v>18.216948492768715</v>
      </c>
      <c r="Z68" s="4">
        <f t="shared" si="15"/>
        <v>-10.172188708956444</v>
      </c>
      <c r="AA68" s="4">
        <f t="shared" si="16"/>
        <v>646.93369460079725</v>
      </c>
      <c r="AB68" s="4">
        <f t="shared" si="17"/>
        <v>21.516948492768716</v>
      </c>
      <c r="AC68" s="4">
        <f t="shared" si="18"/>
        <v>646.10388533943762</v>
      </c>
      <c r="AD68" s="4">
        <f t="shared" si="19"/>
        <v>21.516948492768716</v>
      </c>
      <c r="AE68" s="4">
        <f t="shared" si="20"/>
        <v>646.10388533943762</v>
      </c>
      <c r="AF68" s="4">
        <f t="shared" si="25"/>
        <v>1.5663053992027471</v>
      </c>
    </row>
    <row r="69" spans="1:32" x14ac:dyDescent="0.35">
      <c r="A69" s="62">
        <v>2</v>
      </c>
      <c r="B69" s="29">
        <v>-39.5418015880078</v>
      </c>
      <c r="C69" s="29">
        <v>2.850674566437732</v>
      </c>
      <c r="D69" s="9">
        <f t="shared" si="0"/>
        <v>27.552756403565517</v>
      </c>
      <c r="E69" s="9">
        <f t="shared" si="21"/>
        <v>646.23203880456629</v>
      </c>
      <c r="F69" s="4">
        <f t="shared" si="1"/>
        <v>0</v>
      </c>
      <c r="G69" s="4">
        <f t="shared" si="2"/>
        <v>24.252756403565517</v>
      </c>
      <c r="H69" s="4">
        <f t="shared" si="3"/>
        <v>-2.2679611954337133</v>
      </c>
      <c r="I69" s="4">
        <f t="shared" si="4"/>
        <v>646.04378621082208</v>
      </c>
      <c r="J69" s="4">
        <f t="shared" si="5"/>
        <v>-626.16466867107943</v>
      </c>
      <c r="K69" s="4">
        <f t="shared" si="6"/>
        <v>188.55275640356552</v>
      </c>
      <c r="L69" s="4">
        <f t="array" aca="1" ref="L69" ca="1">INDIRECT(ADDRESS(ROW(L69),COLUMN(G69)+F69))</f>
        <v>24.252756403565517</v>
      </c>
      <c r="M69" s="9">
        <f t="shared" si="7"/>
        <v>27.552756403565517</v>
      </c>
      <c r="N69" s="9">
        <f t="shared" si="8"/>
        <v>646.23203880456629</v>
      </c>
      <c r="O69" s="4">
        <f t="shared" si="9"/>
        <v>0</v>
      </c>
      <c r="P69" s="4">
        <f t="shared" si="26"/>
        <v>24.252756403565517</v>
      </c>
      <c r="Q69" s="4">
        <f t="shared" si="22"/>
        <v>-2.2679611954337133</v>
      </c>
      <c r="R69" s="4">
        <f t="shared" si="10"/>
        <v>646.04378621082208</v>
      </c>
      <c r="S69" s="4">
        <f t="shared" si="11"/>
        <v>-626.16466867107943</v>
      </c>
      <c r="T69" s="4">
        <f t="shared" si="12"/>
        <v>188.55275640356552</v>
      </c>
      <c r="U69" s="4">
        <f t="array" aca="1" ref="U69" ca="1">INDIRECT(ADDRESS(ROW(U69),COLUMN(P69)+O69))</f>
        <v>24.252756403565517</v>
      </c>
      <c r="V69" s="4">
        <f t="shared" si="13"/>
        <v>-24.317132983913453</v>
      </c>
      <c r="W69" s="4">
        <f t="shared" si="14"/>
        <v>1.4201706226189219</v>
      </c>
      <c r="X69" s="4">
        <f t="shared" si="27"/>
        <v>-1.4201706226189219</v>
      </c>
      <c r="Y69" s="4">
        <f t="shared" ca="1" si="24"/>
        <v>24.252756403565517</v>
      </c>
      <c r="Z69" s="4">
        <f t="shared" si="15"/>
        <v>-4.1279328129398145</v>
      </c>
      <c r="AA69" s="4">
        <f t="shared" si="16"/>
        <v>647.33835285003556</v>
      </c>
      <c r="AB69" s="4">
        <f t="shared" si="17"/>
        <v>27.552756403565517</v>
      </c>
      <c r="AC69" s="4">
        <f t="shared" si="18"/>
        <v>646.23203880456629</v>
      </c>
      <c r="AD69" s="4">
        <f t="shared" si="19"/>
        <v>27.552756403565517</v>
      </c>
      <c r="AE69" s="4">
        <f t="shared" si="20"/>
        <v>646.23203880456629</v>
      </c>
      <c r="AF69" s="4">
        <f t="shared" si="25"/>
        <v>1.1616471499644376</v>
      </c>
    </row>
    <row r="70" spans="1:32" x14ac:dyDescent="0.35">
      <c r="A70" s="62">
        <v>2.5</v>
      </c>
      <c r="B70" s="29">
        <v>-39.138630668754743</v>
      </c>
      <c r="C70" s="29">
        <v>3.5500048118593632</v>
      </c>
      <c r="D70" s="9">
        <f t="shared" si="0"/>
        <v>33.567862881655756</v>
      </c>
      <c r="E70" s="9">
        <f t="shared" si="21"/>
        <v>646.32136801700733</v>
      </c>
      <c r="F70" s="4">
        <f t="shared" si="1"/>
        <v>0</v>
      </c>
      <c r="G70" s="4">
        <f t="shared" si="2"/>
        <v>30.267862881655756</v>
      </c>
      <c r="H70" s="4">
        <f t="shared" si="3"/>
        <v>-2.1786319829926697</v>
      </c>
      <c r="I70" s="4">
        <f t="shared" si="4"/>
        <v>649.97865227268233</v>
      </c>
      <c r="J70" s="4">
        <f t="shared" si="5"/>
        <v>-627.51007889155062</v>
      </c>
      <c r="K70" s="4">
        <f t="shared" si="6"/>
        <v>194.56786288165574</v>
      </c>
      <c r="L70" s="4">
        <f t="array" aca="1" ref="L70" ca="1">INDIRECT(ADDRESS(ROW(L70),COLUMN(G70)+F70))</f>
        <v>30.267862881655756</v>
      </c>
      <c r="M70" s="9">
        <f t="shared" si="7"/>
        <v>33.567862881655756</v>
      </c>
      <c r="N70" s="9">
        <f t="shared" si="8"/>
        <v>646.32136801700733</v>
      </c>
      <c r="O70" s="4">
        <f t="shared" si="9"/>
        <v>0</v>
      </c>
      <c r="P70" s="4">
        <f t="shared" si="26"/>
        <v>30.267862881655756</v>
      </c>
      <c r="Q70" s="4">
        <f t="shared" si="22"/>
        <v>-2.1786319829926697</v>
      </c>
      <c r="R70" s="4">
        <f t="shared" si="10"/>
        <v>649.97865227268233</v>
      </c>
      <c r="S70" s="4">
        <f t="shared" si="11"/>
        <v>-627.51007889155062</v>
      </c>
      <c r="T70" s="4">
        <f t="shared" si="12"/>
        <v>194.56786288165574</v>
      </c>
      <c r="U70" s="4">
        <f t="array" aca="1" ref="U70" ca="1">INDIRECT(ADDRESS(ROW(U70),COLUMN(P70)+O70))</f>
        <v>30.267862881655756</v>
      </c>
      <c r="V70" s="4">
        <f t="shared" si="13"/>
        <v>-30.334085175394375</v>
      </c>
      <c r="W70" s="4">
        <f t="shared" si="14"/>
        <v>0.8562927723343654</v>
      </c>
      <c r="X70" s="4">
        <f t="shared" si="27"/>
        <v>-0.8562927723343654</v>
      </c>
      <c r="Y70" s="4">
        <f t="shared" ca="1" si="24"/>
        <v>30.267862881655756</v>
      </c>
      <c r="Z70" s="4">
        <f t="shared" si="15"/>
        <v>1.8980342575108651</v>
      </c>
      <c r="AA70" s="4">
        <f t="shared" si="16"/>
        <v>647.7041025964885</v>
      </c>
      <c r="AB70" s="4">
        <f t="shared" si="17"/>
        <v>33.567862881655756</v>
      </c>
      <c r="AC70" s="4">
        <f t="shared" si="18"/>
        <v>646.32136801700733</v>
      </c>
      <c r="AD70" s="4">
        <f t="shared" si="19"/>
        <v>33.567862881655756</v>
      </c>
      <c r="AE70" s="4">
        <f t="shared" si="20"/>
        <v>646.32136801700733</v>
      </c>
      <c r="AF70" s="4">
        <f t="shared" si="25"/>
        <v>0.7958974035115034</v>
      </c>
    </row>
    <row r="71" spans="1:32" x14ac:dyDescent="0.35">
      <c r="A71" s="62">
        <v>3</v>
      </c>
      <c r="B71" s="29">
        <v>-38.751936678734936</v>
      </c>
      <c r="C71" s="29">
        <v>4.257992122500081</v>
      </c>
      <c r="D71" s="9">
        <f t="shared" si="0"/>
        <v>39.560955549534242</v>
      </c>
      <c r="E71" s="9">
        <f t="shared" si="21"/>
        <v>646.37040476676873</v>
      </c>
      <c r="F71" s="4">
        <f t="shared" si="1"/>
        <v>0</v>
      </c>
      <c r="G71" s="4">
        <f t="shared" si="2"/>
        <v>36.260955549534245</v>
      </c>
      <c r="H71" s="4">
        <f t="shared" si="3"/>
        <v>-2.1295952332312709</v>
      </c>
      <c r="I71" s="4">
        <f t="shared" si="4"/>
        <v>653.86850231296125</v>
      </c>
      <c r="J71" s="4">
        <f t="shared" si="5"/>
        <v>-628.86195889586088</v>
      </c>
      <c r="K71" s="4">
        <f t="shared" si="6"/>
        <v>200.56095554953424</v>
      </c>
      <c r="L71" s="4">
        <f t="array" aca="1" ref="L71" ca="1">INDIRECT(ADDRESS(ROW(L71),COLUMN(G71)+F71))</f>
        <v>36.260955549534245</v>
      </c>
      <c r="M71" s="9">
        <f t="shared" si="7"/>
        <v>39.560955549534242</v>
      </c>
      <c r="N71" s="9">
        <f t="shared" si="8"/>
        <v>646.37040476676873</v>
      </c>
      <c r="O71" s="4">
        <f t="shared" si="9"/>
        <v>0</v>
      </c>
      <c r="P71" s="4">
        <f t="shared" si="26"/>
        <v>36.260955549534245</v>
      </c>
      <c r="Q71" s="4">
        <f t="shared" si="22"/>
        <v>-2.1295952332312709</v>
      </c>
      <c r="R71" s="4">
        <f t="shared" si="10"/>
        <v>653.86850231296125</v>
      </c>
      <c r="S71" s="4">
        <f t="shared" si="11"/>
        <v>-628.86195889586088</v>
      </c>
      <c r="T71" s="4">
        <f t="shared" si="12"/>
        <v>200.56095554953424</v>
      </c>
      <c r="U71" s="4">
        <f t="array" aca="1" ref="U71" ca="1">INDIRECT(ADDRESS(ROW(U71),COLUMN(P71)+O71))</f>
        <v>36.260955549534245</v>
      </c>
      <c r="V71" s="4">
        <f t="shared" si="13"/>
        <v>-36.322715573129237</v>
      </c>
      <c r="W71" s="4">
        <f t="shared" si="14"/>
        <v>0.22892491400954662</v>
      </c>
      <c r="X71" s="4">
        <f t="shared" si="27"/>
        <v>-0.22892491400954662</v>
      </c>
      <c r="Y71" s="4">
        <f t="shared" ca="1" si="24"/>
        <v>36.260955549534245</v>
      </c>
      <c r="Z71" s="4">
        <f t="shared" si="15"/>
        <v>7.9043992978142583</v>
      </c>
      <c r="AA71" s="4">
        <f t="shared" si="16"/>
        <v>648.02945457967007</v>
      </c>
      <c r="AB71" s="4">
        <f t="shared" si="17"/>
        <v>39.560955549534242</v>
      </c>
      <c r="AC71" s="4">
        <f t="shared" si="18"/>
        <v>646.37040476676873</v>
      </c>
      <c r="AD71" s="4">
        <f t="shared" si="19"/>
        <v>39.560955549534242</v>
      </c>
      <c r="AE71" s="4">
        <f t="shared" si="20"/>
        <v>646.37040476676873</v>
      </c>
      <c r="AF71" s="4">
        <f t="shared" si="25"/>
        <v>0.47054542032992686</v>
      </c>
    </row>
    <row r="72" spans="1:32" x14ac:dyDescent="0.35">
      <c r="A72" s="62">
        <v>3.5</v>
      </c>
      <c r="B72" s="29">
        <v>-38.382472382333773</v>
      </c>
      <c r="C72" s="29">
        <v>4.973091102125597</v>
      </c>
      <c r="D72" s="9">
        <f t="shared" si="0"/>
        <v>45.530854693850209</v>
      </c>
      <c r="E72" s="9">
        <f t="shared" si="21"/>
        <v>646.37765383925284</v>
      </c>
      <c r="F72" s="4">
        <f t="shared" si="1"/>
        <v>0</v>
      </c>
      <c r="G72" s="4">
        <f t="shared" si="2"/>
        <v>42.230854693850212</v>
      </c>
      <c r="H72" s="4">
        <f t="shared" si="3"/>
        <v>-2.1223461607471563</v>
      </c>
      <c r="I72" s="4">
        <f t="shared" si="4"/>
        <v>657.71143262570001</v>
      </c>
      <c r="J72" s="4">
        <f t="shared" si="5"/>
        <v>-630.21795297470192</v>
      </c>
      <c r="K72" s="4">
        <f t="shared" si="6"/>
        <v>206.53085469385022</v>
      </c>
      <c r="L72" s="4">
        <f t="array" aca="1" ref="L72" ca="1">INDIRECT(ADDRESS(ROW(L72),COLUMN(G72)+F72))</f>
        <v>42.230854693850212</v>
      </c>
      <c r="M72" s="9">
        <f t="shared" si="7"/>
        <v>45.530854693850209</v>
      </c>
      <c r="N72" s="9">
        <f t="shared" si="8"/>
        <v>646.37765383925284</v>
      </c>
      <c r="O72" s="4">
        <f t="shared" si="9"/>
        <v>0</v>
      </c>
      <c r="P72" s="4">
        <f t="shared" si="26"/>
        <v>42.230854693850212</v>
      </c>
      <c r="Q72" s="4">
        <f t="shared" si="22"/>
        <v>-2.1223461607471563</v>
      </c>
      <c r="R72" s="4">
        <f t="shared" si="10"/>
        <v>657.71143262570001</v>
      </c>
      <c r="S72" s="4">
        <f t="shared" si="11"/>
        <v>-630.21795297470192</v>
      </c>
      <c r="T72" s="4">
        <f t="shared" si="12"/>
        <v>206.53085469385022</v>
      </c>
      <c r="U72" s="4">
        <f t="array" aca="1" ref="U72" ca="1">INDIRECT(ADDRESS(ROW(U72),COLUMN(P72)+O72))</f>
        <v>42.230854693850212</v>
      </c>
      <c r="V72" s="4">
        <f t="shared" si="13"/>
        <v>-42.281651770530353</v>
      </c>
      <c r="W72" s="4">
        <f t="shared" si="14"/>
        <v>-0.4597444450295245</v>
      </c>
      <c r="X72" s="4">
        <f t="shared" si="27"/>
        <v>0.4597444450295245</v>
      </c>
      <c r="Y72" s="4">
        <f t="shared" ca="1" si="24"/>
        <v>42.230854693850212</v>
      </c>
      <c r="Z72" s="4">
        <f t="shared" si="15"/>
        <v>13.889981583877031</v>
      </c>
      <c r="AA72" s="4">
        <f t="shared" si="16"/>
        <v>648.31289254250771</v>
      </c>
      <c r="AB72" s="4">
        <f t="shared" si="17"/>
        <v>45.530854693850209</v>
      </c>
      <c r="AC72" s="4">
        <f t="shared" si="18"/>
        <v>646.37765383925284</v>
      </c>
      <c r="AD72" s="4">
        <f t="shared" si="19"/>
        <v>45.530854693850209</v>
      </c>
      <c r="AE72" s="4">
        <f t="shared" si="20"/>
        <v>646.37765383925284</v>
      </c>
      <c r="AF72" s="4">
        <f t="shared" si="25"/>
        <v>0.18710745749228863</v>
      </c>
    </row>
    <row r="73" spans="1:32" x14ac:dyDescent="0.35">
      <c r="A73" s="62">
        <v>4</v>
      </c>
      <c r="B73" s="29">
        <v>-38.030854917232901</v>
      </c>
      <c r="C73" s="29">
        <v>5.693742884453437</v>
      </c>
      <c r="D73" s="9">
        <f t="shared" si="0"/>
        <v>51.476516682125379</v>
      </c>
      <c r="E73" s="9">
        <f t="shared" si="21"/>
        <v>646.34161027368805</v>
      </c>
      <c r="F73" s="4">
        <f t="shared" si="1"/>
        <v>0</v>
      </c>
      <c r="G73" s="4">
        <f t="shared" si="2"/>
        <v>48.176516682125381</v>
      </c>
      <c r="H73" s="4">
        <f t="shared" si="3"/>
        <v>-2.1583897263119525</v>
      </c>
      <c r="I73" s="4">
        <f t="shared" si="4"/>
        <v>661.50561951003647</v>
      </c>
      <c r="J73" s="4">
        <f t="shared" si="5"/>
        <v>-631.5757154282802</v>
      </c>
      <c r="K73" s="4">
        <f t="shared" si="6"/>
        <v>212.47651668212538</v>
      </c>
      <c r="L73" s="4">
        <f t="array" aca="1" ref="L73" ca="1">INDIRECT(ADDRESS(ROW(L73),COLUMN(G73)+F73))</f>
        <v>48.176516682125381</v>
      </c>
      <c r="M73" s="9">
        <f t="shared" si="7"/>
        <v>51.476516682125379</v>
      </c>
      <c r="N73" s="9">
        <f t="shared" si="8"/>
        <v>646.34161027368805</v>
      </c>
      <c r="O73" s="4">
        <f t="shared" si="9"/>
        <v>0</v>
      </c>
      <c r="P73" s="4">
        <f t="shared" si="26"/>
        <v>48.176516682125381</v>
      </c>
      <c r="Q73" s="4">
        <f t="shared" si="22"/>
        <v>-2.1583897263119525</v>
      </c>
      <c r="R73" s="4">
        <f t="shared" si="10"/>
        <v>661.50561951003647</v>
      </c>
      <c r="S73" s="4">
        <f t="shared" si="11"/>
        <v>-631.5757154282802</v>
      </c>
      <c r="T73" s="4">
        <f t="shared" si="12"/>
        <v>212.47651668212538</v>
      </c>
      <c r="U73" s="4">
        <f t="array" aca="1" ref="U73" ca="1">INDIRECT(ADDRESS(ROW(U73),COLUMN(P73)+O73))</f>
        <v>48.176516682125381</v>
      </c>
      <c r="V73" s="4">
        <f t="shared" si="13"/>
        <v>-48.209722765104054</v>
      </c>
      <c r="W73" s="4">
        <f t="shared" si="14"/>
        <v>-1.207491923601149</v>
      </c>
      <c r="X73" s="4">
        <f t="shared" si="27"/>
        <v>1.207491923601149</v>
      </c>
      <c r="Y73" s="4">
        <f t="shared" ca="1" si="24"/>
        <v>48.176516682125381</v>
      </c>
      <c r="Z73" s="4">
        <f t="shared" si="15"/>
        <v>19.853736288888953</v>
      </c>
      <c r="AA73" s="4">
        <f t="shared" si="16"/>
        <v>648.55289049137684</v>
      </c>
      <c r="AB73" s="4">
        <f t="shared" si="17"/>
        <v>51.476516682125379</v>
      </c>
      <c r="AC73" s="4">
        <f t="shared" si="18"/>
        <v>646.34161027368805</v>
      </c>
      <c r="AD73" s="4">
        <f t="shared" si="19"/>
        <v>51.476516682125379</v>
      </c>
      <c r="AE73" s="4">
        <f t="shared" si="20"/>
        <v>646.34161027368805</v>
      </c>
      <c r="AF73" s="4">
        <f t="shared" si="25"/>
        <v>-5.2890491376842874E-2</v>
      </c>
    </row>
    <row r="74" spans="1:32" x14ac:dyDescent="0.35">
      <c r="A74" s="62">
        <v>4.5</v>
      </c>
      <c r="B74" s="29">
        <v>-37.697564874602278</v>
      </c>
      <c r="C74" s="29">
        <v>6.4183920312350011</v>
      </c>
      <c r="D74" s="9">
        <f t="shared" si="0"/>
        <v>57.397034915041132</v>
      </c>
      <c r="E74" s="9">
        <f t="shared" si="21"/>
        <v>646.26077625710639</v>
      </c>
      <c r="F74" s="4">
        <f t="shared" si="1"/>
        <v>0</v>
      </c>
      <c r="G74" s="4">
        <f t="shared" si="2"/>
        <v>54.097034915041135</v>
      </c>
      <c r="H74" s="4">
        <f t="shared" si="3"/>
        <v>-2.2392237428936141</v>
      </c>
      <c r="I74" s="4">
        <f t="shared" si="4"/>
        <v>665.24933282386064</v>
      </c>
      <c r="J74" s="4">
        <f t="shared" si="5"/>
        <v>-632.93293442149161</v>
      </c>
      <c r="K74" s="4">
        <f t="shared" si="6"/>
        <v>218.39703491504113</v>
      </c>
      <c r="L74" s="4">
        <f t="array" aca="1" ref="L74" ca="1">INDIRECT(ADDRESS(ROW(L74),COLUMN(G74)+F74))</f>
        <v>54.097034915041135</v>
      </c>
      <c r="M74" s="9">
        <f t="shared" si="7"/>
        <v>57.397034915041132</v>
      </c>
      <c r="N74" s="9">
        <f t="shared" si="8"/>
        <v>646.26077625710639</v>
      </c>
      <c r="O74" s="4">
        <f t="shared" si="9"/>
        <v>0</v>
      </c>
      <c r="P74" s="4">
        <f t="shared" si="26"/>
        <v>54.097034915041135</v>
      </c>
      <c r="Q74" s="4">
        <f t="shared" si="22"/>
        <v>-2.2392237428936141</v>
      </c>
      <c r="R74" s="4">
        <f t="shared" si="10"/>
        <v>665.24933282386064</v>
      </c>
      <c r="S74" s="4">
        <f t="shared" si="11"/>
        <v>-632.93293442149161</v>
      </c>
      <c r="T74" s="4">
        <f t="shared" si="12"/>
        <v>218.39703491504113</v>
      </c>
      <c r="U74" s="4">
        <f t="array" aca="1" ref="U74" ca="1">INDIRECT(ADDRESS(ROW(U74),COLUMN(P74)+O74))</f>
        <v>54.097034915041135</v>
      </c>
      <c r="V74" s="4">
        <f t="shared" si="13"/>
        <v>-54.105959280370492</v>
      </c>
      <c r="W74" s="4">
        <f t="shared" si="14"/>
        <v>-2.0120834775943659</v>
      </c>
      <c r="X74" s="4">
        <f t="shared" si="27"/>
        <v>2.0120834775943659</v>
      </c>
      <c r="Y74" s="4">
        <f t="shared" ca="1" si="24"/>
        <v>54.097034915041135</v>
      </c>
      <c r="Z74" s="4">
        <f t="shared" si="15"/>
        <v>25.794755435700978</v>
      </c>
      <c r="AA74" s="4">
        <f t="shared" si="16"/>
        <v>648.74792959167905</v>
      </c>
      <c r="AB74" s="4">
        <f t="shared" si="17"/>
        <v>57.397034915041132</v>
      </c>
      <c r="AC74" s="4">
        <f t="shared" si="18"/>
        <v>646.26077625710639</v>
      </c>
      <c r="AD74" s="4">
        <f t="shared" si="19"/>
        <v>57.397034915041132</v>
      </c>
      <c r="AE74" s="4">
        <f t="shared" si="20"/>
        <v>646.26077625710639</v>
      </c>
      <c r="AF74" s="4">
        <f t="shared" si="25"/>
        <v>-0.24792959167905337</v>
      </c>
    </row>
    <row r="75" spans="1:32" x14ac:dyDescent="0.35">
      <c r="A75" s="62">
        <v>5</v>
      </c>
      <c r="B75" s="29">
        <v>-37.382947732452386</v>
      </c>
      <c r="C75" s="29">
        <v>7.1455026721344712</v>
      </c>
      <c r="D75" s="9">
        <f t="shared" si="0"/>
        <v>63.291638425528447</v>
      </c>
      <c r="E75" s="9">
        <f t="shared" si="21"/>
        <v>646.13367725983312</v>
      </c>
      <c r="F75" s="4">
        <f t="shared" si="1"/>
        <v>0</v>
      </c>
      <c r="G75" s="4">
        <f t="shared" si="2"/>
        <v>59.99163842552845</v>
      </c>
      <c r="H75" s="4">
        <f t="shared" si="3"/>
        <v>-2.3663227401668792</v>
      </c>
      <c r="I75" s="4">
        <f t="shared" si="4"/>
        <v>668.94094744382937</v>
      </c>
      <c r="J75" s="4">
        <f t="shared" si="5"/>
        <v>-634.28735415727101</v>
      </c>
      <c r="K75" s="4">
        <f t="shared" si="6"/>
        <v>224.29163842552845</v>
      </c>
      <c r="L75" s="4">
        <f t="array" aca="1" ref="L75" ca="1">INDIRECT(ADDRESS(ROW(L75),COLUMN(G75)+F75))</f>
        <v>59.99163842552845</v>
      </c>
      <c r="M75" s="9">
        <f t="shared" si="7"/>
        <v>63.291638425528447</v>
      </c>
      <c r="N75" s="9">
        <f t="shared" si="8"/>
        <v>646.13367725983312</v>
      </c>
      <c r="O75" s="4">
        <f t="shared" si="9"/>
        <v>0</v>
      </c>
      <c r="P75" s="4">
        <f t="shared" si="26"/>
        <v>59.99163842552845</v>
      </c>
      <c r="Q75" s="4">
        <f t="shared" si="22"/>
        <v>-2.3663227401668792</v>
      </c>
      <c r="R75" s="4">
        <f t="shared" si="10"/>
        <v>668.94094744382937</v>
      </c>
      <c r="S75" s="4">
        <f t="shared" si="11"/>
        <v>-634.28735415727101</v>
      </c>
      <c r="T75" s="4">
        <f t="shared" si="12"/>
        <v>224.29163842552845</v>
      </c>
      <c r="U75" s="4">
        <f t="array" aca="1" ref="U75" ca="1">INDIRECT(ADDRESS(ROW(U75),COLUMN(P75)+O75))</f>
        <v>59.99163842552845</v>
      </c>
      <c r="V75" s="4">
        <f t="shared" si="13"/>
        <v>-59.969590745348391</v>
      </c>
      <c r="W75" s="4">
        <f t="shared" si="14"/>
        <v>-2.871297637897706</v>
      </c>
      <c r="X75" s="4">
        <f t="shared" si="27"/>
        <v>2.871297637897706</v>
      </c>
      <c r="Y75" s="4">
        <f t="shared" ca="1" si="24"/>
        <v>59.99163842552845</v>
      </c>
      <c r="Z75" s="4">
        <f t="shared" si="15"/>
        <v>31.712266496020121</v>
      </c>
      <c r="AA75" s="4">
        <f t="shared" si="16"/>
        <v>648.89651430493393</v>
      </c>
      <c r="AB75" s="4">
        <f t="shared" si="17"/>
        <v>63.291638425528447</v>
      </c>
      <c r="AC75" s="4">
        <f t="shared" si="18"/>
        <v>646.13367725983312</v>
      </c>
      <c r="AD75" s="4">
        <f t="shared" si="19"/>
        <v>63.291638425528447</v>
      </c>
      <c r="AE75" s="4">
        <f t="shared" si="20"/>
        <v>646.13367725983312</v>
      </c>
      <c r="AF75" s="4">
        <f t="shared" si="25"/>
        <v>-0.39651430493393036</v>
      </c>
    </row>
    <row r="76" spans="1:32" x14ac:dyDescent="0.35">
      <c r="A76" s="62">
        <v>5.5</v>
      </c>
      <c r="B76" s="29">
        <v>-37.087217460858426</v>
      </c>
      <c r="C76" s="29">
        <v>7.8735735406869427</v>
      </c>
      <c r="D76" s="9">
        <f t="shared" si="0"/>
        <v>69.159688305946403</v>
      </c>
      <c r="E76" s="9">
        <f t="shared" si="21"/>
        <v>645.9588770667749</v>
      </c>
      <c r="F76" s="4">
        <f t="shared" si="1"/>
        <v>0</v>
      </c>
      <c r="G76" s="4">
        <f t="shared" si="2"/>
        <v>65.859688305946406</v>
      </c>
      <c r="H76" s="4">
        <f t="shared" si="3"/>
        <v>-2.5411229332250969</v>
      </c>
      <c r="I76" s="4">
        <f t="shared" si="4"/>
        <v>672.5789524834363</v>
      </c>
      <c r="J76" s="4">
        <f t="shared" si="5"/>
        <v>-635.63679493959194</v>
      </c>
      <c r="K76" s="4">
        <f t="shared" si="6"/>
        <v>230.15968830594642</v>
      </c>
      <c r="L76" s="4">
        <f t="array" aca="1" ref="L76" ca="1">INDIRECT(ADDRESS(ROW(L76),COLUMN(G76)+F76))</f>
        <v>65.859688305946406</v>
      </c>
      <c r="M76" s="9">
        <f t="shared" si="7"/>
        <v>69.159688305946403</v>
      </c>
      <c r="N76" s="9">
        <f t="shared" si="8"/>
        <v>645.9588770667749</v>
      </c>
      <c r="O76" s="4">
        <f t="shared" si="9"/>
        <v>0</v>
      </c>
      <c r="P76" s="4">
        <f t="shared" si="26"/>
        <v>65.859688305946406</v>
      </c>
      <c r="Q76" s="4">
        <f t="shared" si="22"/>
        <v>-2.5411229332250969</v>
      </c>
      <c r="R76" s="4">
        <f t="shared" si="10"/>
        <v>672.5789524834363</v>
      </c>
      <c r="S76" s="4">
        <f t="shared" si="11"/>
        <v>-635.63679493959194</v>
      </c>
      <c r="T76" s="4">
        <f t="shared" si="12"/>
        <v>230.15968830594642</v>
      </c>
      <c r="U76" s="4">
        <f t="array" aca="1" ref="U76" ca="1">INDIRECT(ADDRESS(ROW(U76),COLUMN(P76)+O76))</f>
        <v>65.859688305946406</v>
      </c>
      <c r="V76" s="4">
        <f t="shared" si="13"/>
        <v>-65.800039205167764</v>
      </c>
      <c r="W76" s="4">
        <f t="shared" si="14"/>
        <v>-3.7829472791149126</v>
      </c>
      <c r="X76" s="4">
        <f t="shared" si="27"/>
        <v>3.7829472791149126</v>
      </c>
      <c r="Y76" s="4">
        <f t="shared" ca="1" si="24"/>
        <v>65.859688305946406</v>
      </c>
      <c r="Z76" s="4">
        <f t="shared" si="15"/>
        <v>37.605628817706844</v>
      </c>
      <c r="AA76" s="4">
        <f t="shared" si="16"/>
        <v>648.99718742166601</v>
      </c>
      <c r="AB76" s="4">
        <f t="shared" si="17"/>
        <v>69.159688305946403</v>
      </c>
      <c r="AC76" s="4">
        <f t="shared" si="18"/>
        <v>645.9588770667749</v>
      </c>
      <c r="AD76" s="4">
        <f t="shared" si="19"/>
        <v>69.159688305946403</v>
      </c>
      <c r="AE76" s="4">
        <f t="shared" si="20"/>
        <v>645.9588770667749</v>
      </c>
      <c r="AF76" s="4">
        <f t="shared" si="25"/>
        <v>-0.4971874216660126</v>
      </c>
    </row>
    <row r="77" spans="1:32" x14ac:dyDescent="0.35">
      <c r="A77" s="62">
        <v>6</v>
      </c>
      <c r="B77" s="29">
        <v>-36.810462060870762</v>
      </c>
      <c r="C77" s="29">
        <v>8.6011516200546421</v>
      </c>
      <c r="D77" s="9">
        <f t="shared" si="0"/>
        <v>75.000672201532311</v>
      </c>
      <c r="E77" s="9">
        <f t="shared" si="21"/>
        <v>645.73499141822049</v>
      </c>
      <c r="F77" s="4">
        <f t="shared" si="1"/>
        <v>0</v>
      </c>
      <c r="G77" s="4">
        <f t="shared" si="2"/>
        <v>71.700672201532313</v>
      </c>
      <c r="H77" s="4">
        <f t="shared" si="3"/>
        <v>-2.7650085817795116</v>
      </c>
      <c r="I77" s="4">
        <f t="shared" si="4"/>
        <v>676.1619582029283</v>
      </c>
      <c r="J77" s="4">
        <f t="shared" si="5"/>
        <v>-636.97917079691513</v>
      </c>
      <c r="K77" s="4">
        <f t="shared" si="6"/>
        <v>236.00067220153232</v>
      </c>
      <c r="L77" s="4">
        <f t="array" aca="1" ref="L77" ca="1">INDIRECT(ADDRESS(ROW(L77),COLUMN(G77)+F77))</f>
        <v>71.700672201532313</v>
      </c>
      <c r="M77" s="9">
        <f t="shared" si="7"/>
        <v>75.000672201532311</v>
      </c>
      <c r="N77" s="9">
        <f t="shared" si="8"/>
        <v>645.73499141822049</v>
      </c>
      <c r="O77" s="4">
        <f t="shared" si="9"/>
        <v>0</v>
      </c>
      <c r="P77" s="4">
        <f t="shared" si="26"/>
        <v>71.700672201532313</v>
      </c>
      <c r="Q77" s="4">
        <f t="shared" si="22"/>
        <v>-2.7650085817795116</v>
      </c>
      <c r="R77" s="4">
        <f t="shared" si="10"/>
        <v>676.1619582029283</v>
      </c>
      <c r="S77" s="4">
        <f t="shared" si="11"/>
        <v>-636.97917079691513</v>
      </c>
      <c r="T77" s="4">
        <f t="shared" si="12"/>
        <v>236.00067220153232</v>
      </c>
      <c r="U77" s="4">
        <f t="array" aca="1" ref="U77" ca="1">INDIRECT(ADDRESS(ROW(U77),COLUMN(P77)+O77))</f>
        <v>71.700672201532313</v>
      </c>
      <c r="V77" s="4">
        <f t="shared" si="13"/>
        <v>-71.596910515022472</v>
      </c>
      <c r="W77" s="4">
        <f t="shared" si="14"/>
        <v>-4.7448995050230316</v>
      </c>
      <c r="X77" s="4">
        <f t="shared" si="27"/>
        <v>4.7448995050230316</v>
      </c>
      <c r="Y77" s="4">
        <f t="shared" ca="1" si="24"/>
        <v>71.700672201532313</v>
      </c>
      <c r="Z77" s="4">
        <f t="shared" si="15"/>
        <v>43.474328118358052</v>
      </c>
      <c r="AA77" s="4">
        <f t="shared" si="16"/>
        <v>649.04854370380508</v>
      </c>
      <c r="AB77" s="4">
        <f t="shared" si="17"/>
        <v>75.000672201532311</v>
      </c>
      <c r="AC77" s="4">
        <f t="shared" si="18"/>
        <v>645.73499141822049</v>
      </c>
      <c r="AD77" s="4">
        <f t="shared" si="19"/>
        <v>75.000672201532311</v>
      </c>
      <c r="AE77" s="4">
        <f t="shared" si="20"/>
        <v>645.73499141822049</v>
      </c>
      <c r="AF77" s="4">
        <f t="shared" si="25"/>
        <v>-0.54854370380508044</v>
      </c>
    </row>
    <row r="78" spans="1:32" x14ac:dyDescent="0.35">
      <c r="A78" s="62">
        <v>6.5</v>
      </c>
      <c r="B78" s="29">
        <v>-36.552650756995625</v>
      </c>
      <c r="C78" s="29">
        <v>9.3268441787432028</v>
      </c>
      <c r="D78" s="9">
        <f t="shared" si="0"/>
        <v>80.814197150237192</v>
      </c>
      <c r="E78" s="9">
        <f t="shared" si="21"/>
        <v>645.46070004032242</v>
      </c>
      <c r="F78" s="4">
        <f t="shared" si="1"/>
        <v>0</v>
      </c>
      <c r="G78" s="4">
        <f t="shared" si="2"/>
        <v>77.514197150237194</v>
      </c>
      <c r="H78" s="4">
        <f t="shared" si="3"/>
        <v>-3.039299959677578</v>
      </c>
      <c r="I78" s="4">
        <f t="shared" si="4"/>
        <v>679.68870062272515</v>
      </c>
      <c r="J78" s="4">
        <f t="shared" si="5"/>
        <v>-638.31250444125305</v>
      </c>
      <c r="K78" s="4">
        <f t="shared" si="6"/>
        <v>241.81419715023719</v>
      </c>
      <c r="L78" s="4">
        <f t="array" aca="1" ref="L78" ca="1">INDIRECT(ADDRESS(ROW(L78),COLUMN(G78)+F78))</f>
        <v>77.514197150237194</v>
      </c>
      <c r="M78" s="9">
        <f t="shared" si="7"/>
        <v>80.814197150237192</v>
      </c>
      <c r="N78" s="9">
        <f t="shared" si="8"/>
        <v>645.46070004032242</v>
      </c>
      <c r="O78" s="4">
        <f t="shared" si="9"/>
        <v>0</v>
      </c>
      <c r="P78" s="4">
        <f t="shared" si="26"/>
        <v>77.514197150237194</v>
      </c>
      <c r="Q78" s="4">
        <f t="shared" si="22"/>
        <v>-3.039299959677578</v>
      </c>
      <c r="R78" s="4">
        <f t="shared" si="10"/>
        <v>679.68870062272515</v>
      </c>
      <c r="S78" s="4">
        <f t="shared" si="11"/>
        <v>-638.31250444125305</v>
      </c>
      <c r="T78" s="4">
        <f t="shared" si="12"/>
        <v>241.81419715023719</v>
      </c>
      <c r="U78" s="4">
        <f t="array" aca="1" ref="U78" ca="1">INDIRECT(ADDRESS(ROW(U78),COLUMN(P78)+O78))</f>
        <v>77.514197150237194</v>
      </c>
      <c r="V78" s="4">
        <f t="shared" si="13"/>
        <v>-77.359983226882193</v>
      </c>
      <c r="W78" s="4">
        <f t="shared" si="14"/>
        <v>-5.7550933291513395</v>
      </c>
      <c r="X78" s="4">
        <f t="shared" si="27"/>
        <v>5.7550933291513395</v>
      </c>
      <c r="Y78" s="4">
        <f t="shared" ca="1" si="24"/>
        <v>77.514197150237194</v>
      </c>
      <c r="Z78" s="4">
        <f t="shared" si="15"/>
        <v>49.317969325289368</v>
      </c>
      <c r="AA78" s="4">
        <f t="shared" si="16"/>
        <v>649.04924191676514</v>
      </c>
      <c r="AB78" s="4">
        <f t="shared" si="17"/>
        <v>80.814197150237192</v>
      </c>
      <c r="AC78" s="4">
        <f t="shared" si="18"/>
        <v>645.46070004032242</v>
      </c>
      <c r="AD78" s="4">
        <f t="shared" si="19"/>
        <v>80.814197150237192</v>
      </c>
      <c r="AE78" s="4">
        <f t="shared" si="20"/>
        <v>645.46070004032242</v>
      </c>
      <c r="AF78" s="4">
        <f t="shared" si="25"/>
        <v>-0.54924191676514056</v>
      </c>
    </row>
    <row r="79" spans="1:32" x14ac:dyDescent="0.35">
      <c r="A79" s="62">
        <v>7</v>
      </c>
      <c r="B79" s="29">
        <v>-36.313642536817191</v>
      </c>
      <c r="C79" s="29">
        <v>10.049329045745413</v>
      </c>
      <c r="D79" s="9">
        <f t="shared" si="0"/>
        <v>86.599981075372995</v>
      </c>
      <c r="E79" s="9">
        <f t="shared" si="21"/>
        <v>645.13475691472183</v>
      </c>
      <c r="F79" s="4">
        <f t="shared" si="1"/>
        <v>0</v>
      </c>
      <c r="G79" s="4">
        <f t="shared" si="2"/>
        <v>83.299981075372997</v>
      </c>
      <c r="H79" s="4">
        <f t="shared" si="3"/>
        <v>-3.3652430852781663</v>
      </c>
      <c r="I79" s="4">
        <f t="shared" si="4"/>
        <v>683.15804392198675</v>
      </c>
      <c r="J79" s="4">
        <f t="shared" si="5"/>
        <v>-639.63493944146774</v>
      </c>
      <c r="K79" s="4">
        <f t="shared" si="6"/>
        <v>247.59998107537299</v>
      </c>
      <c r="L79" s="4">
        <f t="array" aca="1" ref="L79" ca="1">INDIRECT(ADDRESS(ROW(L79),COLUMN(G79)+F79))</f>
        <v>83.299981075372997</v>
      </c>
      <c r="M79" s="9">
        <f t="shared" si="7"/>
        <v>86.599981075372995</v>
      </c>
      <c r="N79" s="9">
        <f t="shared" si="8"/>
        <v>645.13475691472183</v>
      </c>
      <c r="O79" s="4">
        <f t="shared" si="9"/>
        <v>0</v>
      </c>
      <c r="P79" s="4">
        <f t="shared" si="26"/>
        <v>83.299981075372997</v>
      </c>
      <c r="Q79" s="4">
        <f t="shared" si="22"/>
        <v>-3.3652430852781663</v>
      </c>
      <c r="R79" s="4">
        <f t="shared" si="10"/>
        <v>683.15804392198675</v>
      </c>
      <c r="S79" s="4">
        <f t="shared" si="11"/>
        <v>-639.63493944146774</v>
      </c>
      <c r="T79" s="4">
        <f t="shared" si="12"/>
        <v>247.59998107537299</v>
      </c>
      <c r="U79" s="4">
        <f t="array" aca="1" ref="U79" ca="1">INDIRECT(ADDRESS(ROW(U79),COLUMN(P79)+O79))</f>
        <v>83.299981075372997</v>
      </c>
      <c r="V79" s="4">
        <f t="shared" si="13"/>
        <v>-83.089195613357973</v>
      </c>
      <c r="W79" s="4">
        <f t="shared" si="14"/>
        <v>-6.8115549256865044</v>
      </c>
      <c r="X79" s="4">
        <f t="shared" si="27"/>
        <v>6.8115549256865044</v>
      </c>
      <c r="Y79" s="4">
        <f t="shared" ca="1" si="24"/>
        <v>83.299981075372997</v>
      </c>
      <c r="Z79" s="4">
        <f t="shared" si="15"/>
        <v>55.136268068343085</v>
      </c>
      <c r="AA79" s="4">
        <f t="shared" si="16"/>
        <v>648.99801510066504</v>
      </c>
      <c r="AB79" s="4">
        <f t="shared" si="17"/>
        <v>86.599981075372995</v>
      </c>
      <c r="AC79" s="4">
        <f t="shared" si="18"/>
        <v>645.13475691472183</v>
      </c>
      <c r="AD79" s="4">
        <f t="shared" si="19"/>
        <v>86.599981075372995</v>
      </c>
      <c r="AE79" s="4">
        <f t="shared" si="20"/>
        <v>645.13475691472183</v>
      </c>
      <c r="AF79" s="4">
        <f t="shared" si="25"/>
        <v>-0.49801510066504306</v>
      </c>
    </row>
    <row r="80" spans="1:32" x14ac:dyDescent="0.35">
      <c r="A80" s="62">
        <v>7.5</v>
      </c>
      <c r="B80" s="29">
        <v>-36.093195720226795</v>
      </c>
      <c r="C80" s="29">
        <v>10.767363042893205</v>
      </c>
      <c r="D80" s="9">
        <f t="shared" si="0"/>
        <v>92.357843248603245</v>
      </c>
      <c r="E80" s="9">
        <f t="shared" si="21"/>
        <v>644.75599870510132</v>
      </c>
      <c r="F80" s="4">
        <f t="shared" si="1"/>
        <v>0</v>
      </c>
      <c r="G80" s="4">
        <f t="shared" si="2"/>
        <v>89.057843248603248</v>
      </c>
      <c r="H80" s="4">
        <f t="shared" si="3"/>
        <v>-3.7440012948986805</v>
      </c>
      <c r="I80" s="4">
        <f t="shared" si="4"/>
        <v>686.56898076345658</v>
      </c>
      <c r="J80" s="4">
        <f t="shared" si="5"/>
        <v>-640.9447495868061</v>
      </c>
      <c r="K80" s="4">
        <f t="shared" si="6"/>
        <v>253.35784324860325</v>
      </c>
      <c r="L80" s="4">
        <f t="array" aca="1" ref="L80" ca="1">INDIRECT(ADDRESS(ROW(L80),COLUMN(G80)+F80))</f>
        <v>89.057843248603248</v>
      </c>
      <c r="M80" s="9">
        <f t="shared" si="7"/>
        <v>92.357843248603245</v>
      </c>
      <c r="N80" s="9">
        <f t="shared" si="8"/>
        <v>644.75599870510132</v>
      </c>
      <c r="O80" s="4">
        <f t="shared" si="9"/>
        <v>0</v>
      </c>
      <c r="P80" s="4">
        <f t="shared" si="26"/>
        <v>89.057843248603248</v>
      </c>
      <c r="Q80" s="4">
        <f t="shared" si="22"/>
        <v>-3.7440012948986805</v>
      </c>
      <c r="R80" s="4">
        <f t="shared" si="10"/>
        <v>686.56898076345658</v>
      </c>
      <c r="S80" s="4">
        <f t="shared" si="11"/>
        <v>-640.9447495868061</v>
      </c>
      <c r="T80" s="4">
        <f t="shared" si="12"/>
        <v>253.35784324860325</v>
      </c>
      <c r="U80" s="4">
        <f t="array" aca="1" ref="U80" ca="1">INDIRECT(ADDRESS(ROW(U80),COLUMN(P80)+O80))</f>
        <v>89.057843248603248</v>
      </c>
      <c r="V80" s="4">
        <f t="shared" si="13"/>
        <v>-88.784631286552042</v>
      </c>
      <c r="W80" s="4">
        <f t="shared" si="14"/>
        <v>-7.9124103217662221</v>
      </c>
      <c r="X80" s="4">
        <f t="shared" si="27"/>
        <v>7.9124103217662221</v>
      </c>
      <c r="Y80" s="4">
        <f t="shared" ca="1" si="24"/>
        <v>89.057843248603248</v>
      </c>
      <c r="Z80" s="4">
        <f t="shared" si="15"/>
        <v>60.929041143053468</v>
      </c>
      <c r="AA80" s="4">
        <f t="shared" si="16"/>
        <v>648.89367899847696</v>
      </c>
      <c r="AB80" s="4">
        <f t="shared" si="17"/>
        <v>92.357843248603245</v>
      </c>
      <c r="AC80" s="4">
        <f t="shared" si="18"/>
        <v>644.75599870510132</v>
      </c>
      <c r="AD80" s="4">
        <f t="shared" si="19"/>
        <v>92.357843248603245</v>
      </c>
      <c r="AE80" s="4">
        <f t="shared" si="20"/>
        <v>644.75599870510132</v>
      </c>
      <c r="AF80" s="4">
        <f t="shared" si="25"/>
        <v>-0.39367899847695753</v>
      </c>
    </row>
    <row r="81" spans="1:32" x14ac:dyDescent="0.35">
      <c r="A81" s="62">
        <v>8</v>
      </c>
      <c r="B81" s="29">
        <v>-35.890978243521715</v>
      </c>
      <c r="C81" s="29">
        <v>11.479788556207204</v>
      </c>
      <c r="D81" s="9">
        <f t="shared" si="0"/>
        <v>98.087694038012302</v>
      </c>
      <c r="E81" s="9">
        <f t="shared" si="21"/>
        <v>644.32335132245464</v>
      </c>
      <c r="F81" s="4">
        <f t="shared" si="1"/>
        <v>0</v>
      </c>
      <c r="G81" s="4">
        <f t="shared" si="2"/>
        <v>94.787694038012305</v>
      </c>
      <c r="H81" s="4">
        <f t="shared" si="3"/>
        <v>-4.1766486775453586</v>
      </c>
      <c r="I81" s="4">
        <f t="shared" si="4"/>
        <v>689.9206307329348</v>
      </c>
      <c r="J81" s="4">
        <f t="shared" si="5"/>
        <v>-642.24034550382407</v>
      </c>
      <c r="K81" s="4">
        <f t="shared" si="6"/>
        <v>259.08769403801227</v>
      </c>
      <c r="L81" s="4">
        <f t="array" aca="1" ref="L81" ca="1">INDIRECT(ADDRESS(ROW(L81),COLUMN(G81)+F81))</f>
        <v>94.787694038012305</v>
      </c>
      <c r="M81" s="9">
        <f t="shared" si="7"/>
        <v>98.087694038012302</v>
      </c>
      <c r="N81" s="9">
        <f t="shared" si="8"/>
        <v>644.32335132245464</v>
      </c>
      <c r="O81" s="4">
        <f t="shared" si="9"/>
        <v>0</v>
      </c>
      <c r="P81" s="4">
        <f t="shared" si="26"/>
        <v>94.787694038012305</v>
      </c>
      <c r="Q81" s="4">
        <f t="shared" si="22"/>
        <v>-4.1766486775453586</v>
      </c>
      <c r="R81" s="4">
        <f t="shared" si="10"/>
        <v>689.9206307329348</v>
      </c>
      <c r="S81" s="4">
        <f t="shared" si="11"/>
        <v>-642.24034550382407</v>
      </c>
      <c r="T81" s="4">
        <f t="shared" si="12"/>
        <v>259.08769403801227</v>
      </c>
      <c r="U81" s="4">
        <f t="array" aca="1" ref="U81" ca="1">INDIRECT(ADDRESS(ROW(U81),COLUMN(P81)+O81))</f>
        <v>94.787694038012305</v>
      </c>
      <c r="V81" s="4">
        <f t="shared" si="13"/>
        <v>-94.446503863564061</v>
      </c>
      <c r="W81" s="4">
        <f t="shared" si="14"/>
        <v>-9.0558954923992019</v>
      </c>
      <c r="X81" s="4">
        <f t="shared" si="27"/>
        <v>9.0558954923992019</v>
      </c>
      <c r="Y81" s="4">
        <f t="shared" ca="1" si="24"/>
        <v>94.787694038012305</v>
      </c>
      <c r="Z81" s="4">
        <f t="shared" si="15"/>
        <v>66.696196258904536</v>
      </c>
      <c r="AA81" s="4">
        <f t="shared" si="16"/>
        <v>648.73513862288871</v>
      </c>
      <c r="AB81" s="4">
        <f t="shared" si="17"/>
        <v>98.087694038012302</v>
      </c>
      <c r="AC81" s="4">
        <f t="shared" si="18"/>
        <v>644.32335132245464</v>
      </c>
      <c r="AD81" s="4">
        <f t="shared" si="19"/>
        <v>98.087694038012302</v>
      </c>
      <c r="AE81" s="4">
        <f t="shared" si="20"/>
        <v>644.32335132245464</v>
      </c>
      <c r="AF81" s="4">
        <f t="shared" si="25"/>
        <v>-0.23513862288871223</v>
      </c>
    </row>
    <row r="82" spans="1:32" x14ac:dyDescent="0.35">
      <c r="A82" s="62">
        <v>8.5</v>
      </c>
      <c r="B82" s="29">
        <v>-35.706578358364503</v>
      </c>
      <c r="C82" s="29">
        <v>12.185538285134351</v>
      </c>
      <c r="D82" s="9">
        <f t="shared" si="0"/>
        <v>103.78952424125976</v>
      </c>
      <c r="E82" s="9">
        <f t="shared" si="21"/>
        <v>643.83583466796279</v>
      </c>
      <c r="F82" s="4">
        <f t="shared" si="1"/>
        <v>0</v>
      </c>
      <c r="G82" s="4">
        <f t="shared" si="2"/>
        <v>100.48952424125976</v>
      </c>
      <c r="H82" s="4">
        <f t="shared" si="3"/>
        <v>-4.6641653320372143</v>
      </c>
      <c r="I82" s="4">
        <f t="shared" si="4"/>
        <v>693.21223711601738</v>
      </c>
      <c r="J82" s="4">
        <f t="shared" si="5"/>
        <v>-643.52027866384663</v>
      </c>
      <c r="K82" s="4">
        <f t="shared" si="6"/>
        <v>264.78952424125976</v>
      </c>
      <c r="L82" s="4">
        <f t="array" aca="1" ref="L82" ca="1">INDIRECT(ADDRESS(ROW(L82),COLUMN(G82)+F82))</f>
        <v>100.48952424125976</v>
      </c>
      <c r="M82" s="9">
        <f t="shared" si="7"/>
        <v>103.78952424125976</v>
      </c>
      <c r="N82" s="9">
        <f t="shared" si="8"/>
        <v>643.83583466796279</v>
      </c>
      <c r="O82" s="4">
        <f t="shared" si="9"/>
        <v>0</v>
      </c>
      <c r="P82" s="4">
        <f t="shared" si="26"/>
        <v>100.48952424125976</v>
      </c>
      <c r="Q82" s="4">
        <f t="shared" si="22"/>
        <v>-4.6641653320372143</v>
      </c>
      <c r="R82" s="4">
        <f t="shared" si="10"/>
        <v>693.21223711601738</v>
      </c>
      <c r="S82" s="4">
        <f t="shared" si="11"/>
        <v>-643.52027866384663</v>
      </c>
      <c r="T82" s="4">
        <f t="shared" si="12"/>
        <v>264.78952424125976</v>
      </c>
      <c r="U82" s="4">
        <f t="array" aca="1" ref="U82" ca="1">INDIRECT(ADDRESS(ROW(U82),COLUMN(P82)+O82))</f>
        <v>100.48952424125976</v>
      </c>
      <c r="V82" s="4">
        <f t="shared" si="13"/>
        <v>-100.07514110743736</v>
      </c>
      <c r="W82" s="4">
        <f t="shared" si="14"/>
        <v>-10.24036390006783</v>
      </c>
      <c r="X82" s="4">
        <f t="shared" si="27"/>
        <v>10.24036390006783</v>
      </c>
      <c r="Y82" s="4">
        <f t="shared" ca="1" si="24"/>
        <v>100.48952424125976</v>
      </c>
      <c r="Z82" s="4">
        <f t="shared" si="15"/>
        <v>72.43772137268698</v>
      </c>
      <c r="AA82" s="4">
        <f t="shared" si="16"/>
        <v>648.52139300077147</v>
      </c>
      <c r="AB82" s="4">
        <f t="shared" si="17"/>
        <v>103.78952424125976</v>
      </c>
      <c r="AC82" s="4">
        <f t="shared" si="18"/>
        <v>643.83583466796279</v>
      </c>
      <c r="AD82" s="4">
        <f t="shared" si="19"/>
        <v>103.78952424125976</v>
      </c>
      <c r="AE82" s="4">
        <f t="shared" si="20"/>
        <v>643.83583466796279</v>
      </c>
      <c r="AF82" s="4">
        <f t="shared" si="25"/>
        <v>-2.1393000771467996E-2</v>
      </c>
    </row>
    <row r="83" spans="1:32" x14ac:dyDescent="0.35">
      <c r="A83" s="62">
        <v>9</v>
      </c>
      <c r="B83" s="29">
        <v>-35.539515469861222</v>
      </c>
      <c r="C83" s="29">
        <v>12.883638256945705</v>
      </c>
      <c r="D83" s="9">
        <f t="shared" si="0"/>
        <v>109.46339427955914</v>
      </c>
      <c r="E83" s="9">
        <f t="shared" si="21"/>
        <v>643.29256564075229</v>
      </c>
      <c r="F83" s="4">
        <f t="shared" si="1"/>
        <v>0</v>
      </c>
      <c r="G83" s="4">
        <f t="shared" si="2"/>
        <v>106.16339427955914</v>
      </c>
      <c r="H83" s="4">
        <f t="shared" si="3"/>
        <v>-5.2074343592477135</v>
      </c>
      <c r="I83" s="4">
        <f t="shared" si="4"/>
        <v>696.44316225619468</v>
      </c>
      <c r="J83" s="4">
        <f t="shared" si="5"/>
        <v>-644.78324297722395</v>
      </c>
      <c r="K83" s="4">
        <f t="shared" si="6"/>
        <v>270.46339427955911</v>
      </c>
      <c r="L83" s="4">
        <f t="array" aca="1" ref="L83" ca="1">INDIRECT(ADDRESS(ROW(L83),COLUMN(G83)+F83))</f>
        <v>106.16339427955914</v>
      </c>
      <c r="M83" s="9">
        <f t="shared" si="7"/>
        <v>109.46339427955914</v>
      </c>
      <c r="N83" s="9">
        <f t="shared" si="8"/>
        <v>643.29256564075229</v>
      </c>
      <c r="O83" s="4">
        <f t="shared" si="9"/>
        <v>0</v>
      </c>
      <c r="P83" s="4">
        <f t="shared" si="26"/>
        <v>106.16339427955914</v>
      </c>
      <c r="Q83" s="4">
        <f t="shared" si="22"/>
        <v>-5.2074343592477135</v>
      </c>
      <c r="R83" s="4">
        <f t="shared" si="10"/>
        <v>696.44316225619468</v>
      </c>
      <c r="S83" s="4">
        <f t="shared" si="11"/>
        <v>-644.78324297722395</v>
      </c>
      <c r="T83" s="4">
        <f t="shared" si="12"/>
        <v>270.46339427955911</v>
      </c>
      <c r="U83" s="4">
        <f t="array" aca="1" ref="U83" ca="1">INDIRECT(ADDRESS(ROW(U83),COLUMN(P83)+O83))</f>
        <v>106.16339427955914</v>
      </c>
      <c r="V83" s="4">
        <f t="shared" si="13"/>
        <v>-105.67096893614615</v>
      </c>
      <c r="W83" s="4">
        <f t="shared" si="14"/>
        <v>-11.464291589934462</v>
      </c>
      <c r="X83" s="4">
        <f t="shared" si="27"/>
        <v>11.464291589934462</v>
      </c>
      <c r="Y83" s="4">
        <f t="shared" ca="1" si="24"/>
        <v>106.16339427955914</v>
      </c>
      <c r="Z83" s="4">
        <f t="shared" si="15"/>
        <v>78.153673882693283</v>
      </c>
      <c r="AA83" s="4">
        <f t="shared" si="16"/>
        <v>648.25153818252761</v>
      </c>
      <c r="AB83" s="4">
        <f t="shared" si="17"/>
        <v>109.46339427955914</v>
      </c>
      <c r="AC83" s="4">
        <f t="shared" si="18"/>
        <v>643.29256564075229</v>
      </c>
      <c r="AD83" s="4">
        <f t="shared" si="19"/>
        <v>109.46339427955914</v>
      </c>
      <c r="AE83" s="4">
        <f t="shared" si="20"/>
        <v>643.29256564075229</v>
      </c>
      <c r="AF83" s="4">
        <f t="shared" si="25"/>
        <v>0.24846181747238916</v>
      </c>
    </row>
    <row r="84" spans="1:32" x14ac:dyDescent="0.35">
      <c r="A84" s="62">
        <v>9.5</v>
      </c>
      <c r="B84" s="29">
        <v>-35.389250869249921</v>
      </c>
      <c r="C84" s="29">
        <v>13.573209232206665</v>
      </c>
      <c r="D84" s="9">
        <f t="shared" si="0"/>
        <v>115.10942349698757</v>
      </c>
      <c r="E84" s="9">
        <f t="shared" si="21"/>
        <v>642.69275953644365</v>
      </c>
      <c r="F84" s="4">
        <f t="shared" si="1"/>
        <v>0</v>
      </c>
      <c r="G84" s="4">
        <f t="shared" si="2"/>
        <v>111.80942349698758</v>
      </c>
      <c r="H84" s="4">
        <f t="shared" si="3"/>
        <v>-5.8072404635563544</v>
      </c>
      <c r="I84" s="4">
        <f t="shared" si="4"/>
        <v>699.6128817479314</v>
      </c>
      <c r="J84" s="4">
        <f t="shared" si="5"/>
        <v>-646.02807421429497</v>
      </c>
      <c r="K84" s="4">
        <f t="shared" si="6"/>
        <v>276.10942349698757</v>
      </c>
      <c r="L84" s="4">
        <f t="array" aca="1" ref="L84" ca="1">INDIRECT(ADDRESS(ROW(L84),COLUMN(G84)+F84))</f>
        <v>111.80942349698758</v>
      </c>
      <c r="M84" s="9">
        <f t="shared" si="7"/>
        <v>115.10942349698757</v>
      </c>
      <c r="N84" s="9">
        <f t="shared" si="8"/>
        <v>642.69275953644365</v>
      </c>
      <c r="O84" s="4">
        <f t="shared" si="9"/>
        <v>0</v>
      </c>
      <c r="P84" s="4">
        <f t="shared" si="26"/>
        <v>111.80942349698758</v>
      </c>
      <c r="Q84" s="4">
        <f t="shared" si="22"/>
        <v>-5.8072404635563544</v>
      </c>
      <c r="R84" s="4">
        <f t="shared" si="10"/>
        <v>699.6128817479314</v>
      </c>
      <c r="S84" s="4">
        <f t="shared" si="11"/>
        <v>-646.02807421429497</v>
      </c>
      <c r="T84" s="4">
        <f t="shared" si="12"/>
        <v>276.10942349698757</v>
      </c>
      <c r="U84" s="4">
        <f t="array" aca="1" ref="U84" ca="1">INDIRECT(ADDRESS(ROW(U84),COLUMN(P84)+O84))</f>
        <v>111.80942349698758</v>
      </c>
      <c r="V84" s="4">
        <f t="shared" si="13"/>
        <v>-111.23449564642468</v>
      </c>
      <c r="W84" s="4">
        <f t="shared" si="14"/>
        <v>-12.726280006970368</v>
      </c>
      <c r="X84" s="4">
        <f t="shared" si="27"/>
        <v>12.726280006970368</v>
      </c>
      <c r="Y84" s="4">
        <f t="shared" ca="1" si="24"/>
        <v>111.80942349698758</v>
      </c>
      <c r="Z84" s="4">
        <f t="shared" si="15"/>
        <v>83.844169928257344</v>
      </c>
      <c r="AA84" s="4">
        <f t="shared" si="16"/>
        <v>647.92476864222704</v>
      </c>
      <c r="AB84" s="4">
        <f t="shared" si="17"/>
        <v>115.10942349698757</v>
      </c>
      <c r="AC84" s="4">
        <f t="shared" si="18"/>
        <v>642.69275953644365</v>
      </c>
      <c r="AD84" s="4">
        <f t="shared" si="19"/>
        <v>115.10942349698757</v>
      </c>
      <c r="AE84" s="4">
        <f t="shared" si="20"/>
        <v>642.69275953644365</v>
      </c>
      <c r="AF84" s="4">
        <f t="shared" si="25"/>
        <v>0.57523135777296375</v>
      </c>
    </row>
    <row r="85" spans="1:32" x14ac:dyDescent="0.35">
      <c r="A85" s="62">
        <v>10</v>
      </c>
      <c r="B85" s="29">
        <v>-35.25519815234707</v>
      </c>
      <c r="C85" s="29">
        <v>14.253466655829369</v>
      </c>
      <c r="D85" s="9">
        <f t="shared" si="0"/>
        <v>120.72777977397521</v>
      </c>
      <c r="E85" s="9">
        <f t="shared" si="21"/>
        <v>642.0357299910055</v>
      </c>
      <c r="F85" s="4">
        <f t="shared" si="1"/>
        <v>0</v>
      </c>
      <c r="G85" s="4">
        <f t="shared" si="2"/>
        <v>117.42777977397522</v>
      </c>
      <c r="H85" s="4">
        <f t="shared" si="3"/>
        <v>-6.4642700089945038</v>
      </c>
      <c r="I85" s="4">
        <f t="shared" si="4"/>
        <v>702.7209777173357</v>
      </c>
      <c r="J85" s="4">
        <f t="shared" si="5"/>
        <v>-647.25374752157404</v>
      </c>
      <c r="K85" s="4">
        <f t="shared" si="6"/>
        <v>281.72777977397521</v>
      </c>
      <c r="L85" s="4">
        <f t="array" aca="1" ref="L85" ca="1">INDIRECT(ADDRESS(ROW(L85),COLUMN(G85)+F85))</f>
        <v>117.42777977397522</v>
      </c>
      <c r="M85" s="9">
        <f t="shared" si="7"/>
        <v>120.72777977397521</v>
      </c>
      <c r="N85" s="9">
        <f t="shared" si="8"/>
        <v>642.0357299910055</v>
      </c>
      <c r="O85" s="4">
        <f t="shared" si="9"/>
        <v>0</v>
      </c>
      <c r="P85" s="4">
        <f t="shared" si="26"/>
        <v>117.42777977397522</v>
      </c>
      <c r="Q85" s="4">
        <f t="shared" si="22"/>
        <v>-6.4642700089945038</v>
      </c>
      <c r="R85" s="4">
        <f t="shared" si="10"/>
        <v>702.7209777173357</v>
      </c>
      <c r="S85" s="4">
        <f t="shared" si="11"/>
        <v>-647.25374752157404</v>
      </c>
      <c r="T85" s="4">
        <f t="shared" si="12"/>
        <v>281.72777977397521</v>
      </c>
      <c r="U85" s="4">
        <f t="array" aca="1" ref="U85" ca="1">INDIRECT(ADDRESS(ROW(U85),COLUMN(P85)+O85))</f>
        <v>117.42777977397522</v>
      </c>
      <c r="V85" s="4">
        <f t="shared" si="13"/>
        <v>-116.76629664742983</v>
      </c>
      <c r="W85" s="4">
        <f t="shared" si="14"/>
        <v>-14.025056742802333</v>
      </c>
      <c r="X85" s="4">
        <f t="shared" si="27"/>
        <v>14.025056742802333</v>
      </c>
      <c r="Y85" s="4">
        <f t="shared" ca="1" si="24"/>
        <v>117.42777977397522</v>
      </c>
      <c r="Z85" s="4">
        <f t="shared" si="15"/>
        <v>89.509374003488233</v>
      </c>
      <c r="AA85" s="4">
        <f t="shared" si="16"/>
        <v>647.54037722304724</v>
      </c>
      <c r="AB85" s="4">
        <f t="shared" si="17"/>
        <v>120.72777977397521</v>
      </c>
      <c r="AC85" s="4">
        <f t="shared" si="18"/>
        <v>642.0357299910055</v>
      </c>
      <c r="AD85" s="4">
        <f t="shared" si="19"/>
        <v>120.72777977397521</v>
      </c>
      <c r="AE85" s="4">
        <f t="shared" si="20"/>
        <v>642.0357299910055</v>
      </c>
      <c r="AF85" s="4">
        <f t="shared" si="25"/>
        <v>0.95962277695275588</v>
      </c>
    </row>
    <row r="86" spans="1:32" x14ac:dyDescent="0.35">
      <c r="A86" s="62">
        <v>10.5</v>
      </c>
      <c r="B86" s="29">
        <v>-35.13673315263047</v>
      </c>
      <c r="C86" s="29">
        <v>14.923719327090101</v>
      </c>
      <c r="D86" s="9">
        <f t="shared" si="0"/>
        <v>126.31866962609493</v>
      </c>
      <c r="E86" s="9">
        <f t="shared" si="21"/>
        <v>641.32088764329478</v>
      </c>
      <c r="F86" s="4">
        <f t="shared" si="1"/>
        <v>0</v>
      </c>
      <c r="G86" s="4">
        <f t="shared" si="2"/>
        <v>123.01866962609493</v>
      </c>
      <c r="H86" s="4">
        <f t="shared" si="3"/>
        <v>-7.1791123567052182</v>
      </c>
      <c r="I86" s="4">
        <f t="shared" si="4"/>
        <v>705.76713143323059</v>
      </c>
      <c r="J86" s="4">
        <f t="shared" si="5"/>
        <v>-648.45937331639027</v>
      </c>
      <c r="K86" s="4">
        <f t="shared" si="6"/>
        <v>287.3186696260949</v>
      </c>
      <c r="L86" s="4">
        <f t="array" aca="1" ref="L86" ca="1">INDIRECT(ADDRESS(ROW(L86),COLUMN(G86)+F86))</f>
        <v>123.01866962609493</v>
      </c>
      <c r="M86" s="9">
        <f t="shared" si="7"/>
        <v>126.31866962609493</v>
      </c>
      <c r="N86" s="9">
        <f t="shared" si="8"/>
        <v>641.32088764329478</v>
      </c>
      <c r="O86" s="4">
        <f t="shared" si="9"/>
        <v>0</v>
      </c>
      <c r="P86" s="4">
        <f t="shared" si="26"/>
        <v>123.01866962609493</v>
      </c>
      <c r="Q86" s="4">
        <f t="shared" si="22"/>
        <v>-7.1791123567052182</v>
      </c>
      <c r="R86" s="4">
        <f t="shared" si="10"/>
        <v>705.76713143323059</v>
      </c>
      <c r="S86" s="4">
        <f t="shared" si="11"/>
        <v>-648.45937331639027</v>
      </c>
      <c r="T86" s="4">
        <f t="shared" si="12"/>
        <v>287.3186696260949</v>
      </c>
      <c r="U86" s="4">
        <f t="array" aca="1" ref="U86" ca="1">INDIRECT(ADDRESS(ROW(U86),COLUMN(P86)+O86))</f>
        <v>123.01866962609493</v>
      </c>
      <c r="V86" s="4">
        <f t="shared" si="13"/>
        <v>-122.26699994473799</v>
      </c>
      <c r="W86" s="4">
        <f t="shared" si="14"/>
        <v>-15.359474447972858</v>
      </c>
      <c r="X86" s="4">
        <f t="shared" si="27"/>
        <v>15.359474447972858</v>
      </c>
      <c r="Y86" s="4">
        <f t="shared" ca="1" si="24"/>
        <v>123.01866962609493</v>
      </c>
      <c r="Z86" s="4">
        <f t="shared" si="15"/>
        <v>95.149489056317577</v>
      </c>
      <c r="AA86" s="4">
        <f t="shared" si="16"/>
        <v>647.09775380139581</v>
      </c>
      <c r="AB86" s="4">
        <f t="shared" si="17"/>
        <v>126.31866962609493</v>
      </c>
      <c r="AC86" s="4">
        <f t="shared" si="18"/>
        <v>641.32088764329478</v>
      </c>
      <c r="AD86" s="4">
        <f t="shared" si="19"/>
        <v>126.31866962609493</v>
      </c>
      <c r="AE86" s="4">
        <f t="shared" si="20"/>
        <v>641.32088764329478</v>
      </c>
      <c r="AF86" s="4">
        <f t="shared" si="25"/>
        <v>1.402246198604189</v>
      </c>
    </row>
    <row r="87" spans="1:32" x14ac:dyDescent="0.35">
      <c r="A87" s="62">
        <v>11</v>
      </c>
      <c r="B87" s="29">
        <v>-35.033203255611816</v>
      </c>
      <c r="C87" s="29">
        <v>15.583366971928669</v>
      </c>
      <c r="D87" s="9">
        <f t="shared" si="0"/>
        <v>131.88232892149503</v>
      </c>
      <c r="E87" s="9">
        <f t="shared" si="21"/>
        <v>640.54773769959922</v>
      </c>
      <c r="F87" s="4">
        <f t="shared" si="1"/>
        <v>0</v>
      </c>
      <c r="G87" s="4">
        <f t="shared" si="2"/>
        <v>128.58232892149502</v>
      </c>
      <c r="H87" s="4">
        <f t="shared" si="3"/>
        <v>-7.9522623004007755</v>
      </c>
      <c r="I87" s="4">
        <f t="shared" si="4"/>
        <v>708.75111547476536</v>
      </c>
      <c r="J87" s="4">
        <f t="shared" si="5"/>
        <v>-649.64419184575559</v>
      </c>
      <c r="K87" s="4">
        <f t="shared" si="6"/>
        <v>292.88232892149506</v>
      </c>
      <c r="L87" s="4">
        <f t="array" aca="1" ref="L87" ca="1">INDIRECT(ADDRESS(ROW(L87),COLUMN(G87)+F87))</f>
        <v>128.58232892149502</v>
      </c>
      <c r="M87" s="9">
        <f t="shared" si="7"/>
        <v>131.88232892149503</v>
      </c>
      <c r="N87" s="9">
        <f t="shared" si="8"/>
        <v>640.54773769959922</v>
      </c>
      <c r="O87" s="4">
        <f t="shared" si="9"/>
        <v>0</v>
      </c>
      <c r="P87" s="4">
        <f t="shared" si="26"/>
        <v>128.58232892149502</v>
      </c>
      <c r="Q87" s="4">
        <f t="shared" si="22"/>
        <v>-7.9522623004007755</v>
      </c>
      <c r="R87" s="4">
        <f t="shared" si="10"/>
        <v>708.75111547476536</v>
      </c>
      <c r="S87" s="4">
        <f t="shared" si="11"/>
        <v>-649.64419184575559</v>
      </c>
      <c r="T87" s="4">
        <f t="shared" si="12"/>
        <v>292.88232892149506</v>
      </c>
      <c r="U87" s="4">
        <f t="array" aca="1" ref="U87" ca="1">INDIRECT(ADDRESS(ROW(U87),COLUMN(P87)+O87))</f>
        <v>128.58232892149502</v>
      </c>
      <c r="V87" s="4">
        <f t="shared" si="13"/>
        <v>-127.7372725608585</v>
      </c>
      <c r="W87" s="4">
        <f t="shared" si="14"/>
        <v>-16.728508160707452</v>
      </c>
      <c r="X87" s="4">
        <f t="shared" si="27"/>
        <v>16.728508160707452</v>
      </c>
      <c r="Y87" s="4">
        <f t="shared" ca="1" si="24"/>
        <v>128.58232892149502</v>
      </c>
      <c r="Z87" s="4">
        <f t="shared" si="15"/>
        <v>100.76474720620408</v>
      </c>
      <c r="AA87" s="4">
        <f t="shared" si="16"/>
        <v>646.59638285303572</v>
      </c>
      <c r="AB87" s="4">
        <f t="shared" si="17"/>
        <v>131.88232892149503</v>
      </c>
      <c r="AC87" s="4">
        <f t="shared" si="18"/>
        <v>640.54773769959922</v>
      </c>
      <c r="AD87" s="4">
        <f t="shared" si="19"/>
        <v>131.88232892149503</v>
      </c>
      <c r="AE87" s="4">
        <f t="shared" si="20"/>
        <v>640.54773769959922</v>
      </c>
      <c r="AF87" s="4">
        <f t="shared" si="25"/>
        <v>1.9036171469642795</v>
      </c>
    </row>
    <row r="88" spans="1:32" x14ac:dyDescent="0.35">
      <c r="A88" s="62">
        <v>11.5</v>
      </c>
      <c r="B88" s="29">
        <v>-34.943935997320352</v>
      </c>
      <c r="C88" s="29">
        <v>16.231896902965246</v>
      </c>
      <c r="D88" s="9">
        <f t="shared" si="0"/>
        <v>137.41901431415292</v>
      </c>
      <c r="E88" s="9">
        <f t="shared" si="21"/>
        <v>639.71587658562282</v>
      </c>
      <c r="F88" s="4">
        <f t="shared" si="1"/>
        <v>0</v>
      </c>
      <c r="G88" s="4">
        <f t="shared" si="2"/>
        <v>134.11901431415291</v>
      </c>
      <c r="H88" s="4">
        <f t="shared" si="3"/>
        <v>-8.7841234143771771</v>
      </c>
      <c r="I88" s="4">
        <f t="shared" si="4"/>
        <v>711.67278566008997</v>
      </c>
      <c r="J88" s="4">
        <f t="shared" si="5"/>
        <v>-650.80756668767572</v>
      </c>
      <c r="K88" s="4">
        <f t="shared" si="6"/>
        <v>298.41901431415295</v>
      </c>
      <c r="L88" s="4">
        <f t="array" aca="1" ref="L88" ca="1">INDIRECT(ADDRESS(ROW(L88),COLUMN(G88)+F88))</f>
        <v>134.11901431415291</v>
      </c>
      <c r="M88" s="9">
        <f t="shared" si="7"/>
        <v>137.41901431415292</v>
      </c>
      <c r="N88" s="9">
        <f t="shared" si="8"/>
        <v>639.71587658562282</v>
      </c>
      <c r="O88" s="4">
        <f t="shared" si="9"/>
        <v>0</v>
      </c>
      <c r="P88" s="4">
        <f t="shared" si="26"/>
        <v>134.11901431415291</v>
      </c>
      <c r="Q88" s="4">
        <f t="shared" si="22"/>
        <v>-8.7841234143771771</v>
      </c>
      <c r="R88" s="4">
        <f t="shared" si="10"/>
        <v>711.67278566008997</v>
      </c>
      <c r="S88" s="4">
        <f t="shared" si="11"/>
        <v>-650.80756668767572</v>
      </c>
      <c r="T88" s="4">
        <f t="shared" si="12"/>
        <v>298.41901431415295</v>
      </c>
      <c r="U88" s="4">
        <f t="array" aca="1" ref="U88" ca="1">INDIRECT(ADDRESS(ROW(U88),COLUMN(P88)+O88))</f>
        <v>134.11901431415291</v>
      </c>
      <c r="V88" s="4">
        <f t="shared" si="13"/>
        <v>-133.17780802662324</v>
      </c>
      <c r="W88" s="4">
        <f t="shared" si="14"/>
        <v>-18.131251307696701</v>
      </c>
      <c r="X88" s="4">
        <f t="shared" si="27"/>
        <v>18.131251307696701</v>
      </c>
      <c r="Y88" s="4">
        <f t="shared" ca="1" si="24"/>
        <v>134.11901431415291</v>
      </c>
      <c r="Z88" s="4">
        <f t="shared" si="15"/>
        <v>106.35540117767263</v>
      </c>
      <c r="AA88" s="4">
        <f t="shared" si="16"/>
        <v>646.03584010664792</v>
      </c>
      <c r="AB88" s="4">
        <f t="shared" si="17"/>
        <v>137.41901431415292</v>
      </c>
      <c r="AC88" s="4">
        <f t="shared" si="18"/>
        <v>639.71587658562282</v>
      </c>
      <c r="AD88" s="4">
        <f t="shared" si="19"/>
        <v>137.41901431415292</v>
      </c>
      <c r="AE88" s="4">
        <f t="shared" si="20"/>
        <v>639.71587658562282</v>
      </c>
      <c r="AF88" s="4">
        <f t="shared" si="25"/>
        <v>2.4641598933520754</v>
      </c>
    </row>
    <row r="89" spans="1:32" x14ac:dyDescent="0.35">
      <c r="A89" s="62">
        <v>12</v>
      </c>
      <c r="B89" s="29">
        <v>-34.868246883041422</v>
      </c>
      <c r="C89" s="29">
        <v>16.868879948282487</v>
      </c>
      <c r="D89" s="9">
        <f t="shared" si="0"/>
        <v>142.92899545680177</v>
      </c>
      <c r="E89" s="9">
        <f t="shared" si="21"/>
        <v>638.82498786695805</v>
      </c>
      <c r="F89" s="4">
        <f t="shared" si="1"/>
        <v>0</v>
      </c>
      <c r="G89" s="4">
        <f t="shared" si="2"/>
        <v>139.62899545680176</v>
      </c>
      <c r="H89" s="4">
        <f t="shared" si="3"/>
        <v>-9.6750121330419461</v>
      </c>
      <c r="I89" s="4">
        <f t="shared" si="4"/>
        <v>714.53207291582055</v>
      </c>
      <c r="J89" s="4">
        <f t="shared" si="5"/>
        <v>-651.94897745757328</v>
      </c>
      <c r="K89" s="4">
        <f t="shared" si="6"/>
        <v>303.92899545680177</v>
      </c>
      <c r="L89" s="4">
        <f t="array" aca="1" ref="L89" ca="1">INDIRECT(ADDRESS(ROW(L89),COLUMN(G89)+F89))</f>
        <v>139.62899545680176</v>
      </c>
      <c r="M89" s="9">
        <f t="shared" si="7"/>
        <v>142.92899545680177</v>
      </c>
      <c r="N89" s="9">
        <f t="shared" si="8"/>
        <v>638.82498786695805</v>
      </c>
      <c r="O89" s="4">
        <f t="shared" si="9"/>
        <v>0</v>
      </c>
      <c r="P89" s="4">
        <f t="shared" si="26"/>
        <v>139.62899545680176</v>
      </c>
      <c r="Q89" s="4">
        <f t="shared" si="22"/>
        <v>-9.6750121330419461</v>
      </c>
      <c r="R89" s="4">
        <f t="shared" si="10"/>
        <v>714.53207291582055</v>
      </c>
      <c r="S89" s="4">
        <f t="shared" si="11"/>
        <v>-651.94897745757328</v>
      </c>
      <c r="T89" s="4">
        <f t="shared" si="12"/>
        <v>303.92899545680177</v>
      </c>
      <c r="U89" s="4">
        <f t="array" aca="1" ref="U89" ca="1">INDIRECT(ADDRESS(ROW(U89),COLUMN(P89)+O89))</f>
        <v>139.62899545680176</v>
      </c>
      <c r="V89" s="4">
        <f t="shared" si="13"/>
        <v>-138.58931503020517</v>
      </c>
      <c r="W89" s="4">
        <f t="shared" si="14"/>
        <v>-19.566910627603452</v>
      </c>
      <c r="X89" s="4">
        <f t="shared" si="27"/>
        <v>19.566910627603452</v>
      </c>
      <c r="Y89" s="4">
        <f t="shared" ca="1" si="24"/>
        <v>139.62899545680176</v>
      </c>
      <c r="Z89" s="4">
        <f t="shared" si="15"/>
        <v>111.92171651354013</v>
      </c>
      <c r="AA89" s="4">
        <f t="shared" si="16"/>
        <v>645.41578846588095</v>
      </c>
      <c r="AB89" s="4">
        <f t="shared" si="17"/>
        <v>142.92899545680177</v>
      </c>
      <c r="AC89" s="4">
        <f t="shared" si="18"/>
        <v>638.82498786695805</v>
      </c>
      <c r="AD89" s="4">
        <f t="shared" si="19"/>
        <v>142.92899545680177</v>
      </c>
      <c r="AE89" s="4">
        <f t="shared" si="20"/>
        <v>638.82498786695805</v>
      </c>
      <c r="AF89" s="4">
        <f t="shared" si="25"/>
        <v>3.0842115341190492</v>
      </c>
    </row>
    <row r="90" spans="1:32" x14ac:dyDescent="0.35">
      <c r="A90" s="62">
        <v>12.5</v>
      </c>
      <c r="B90" s="29">
        <v>-34.805446392083709</v>
      </c>
      <c r="C90" s="29">
        <v>17.493965820508279</v>
      </c>
      <c r="D90" s="9">
        <f t="shared" si="0"/>
        <v>148.41254802775518</v>
      </c>
      <c r="E90" s="9">
        <f t="shared" si="21"/>
        <v>637.87483760958264</v>
      </c>
      <c r="F90" s="4">
        <f t="shared" si="1"/>
        <v>0</v>
      </c>
      <c r="G90" s="4">
        <f t="shared" si="2"/>
        <v>145.11254802775517</v>
      </c>
      <c r="H90" s="4">
        <f t="shared" si="3"/>
        <v>-10.625162390417358</v>
      </c>
      <c r="I90" s="4">
        <f t="shared" si="4"/>
        <v>717.3289752407037</v>
      </c>
      <c r="J90" s="4">
        <f t="shared" si="5"/>
        <v>-653.0680119611435</v>
      </c>
      <c r="K90" s="4">
        <f t="shared" si="6"/>
        <v>309.41254802775518</v>
      </c>
      <c r="L90" s="4">
        <f t="array" aca="1" ref="L90" ca="1">INDIRECT(ADDRESS(ROW(L90),COLUMN(G90)+F90))</f>
        <v>145.11254802775517</v>
      </c>
      <c r="M90" s="9">
        <f t="shared" si="7"/>
        <v>148.41254802775518</v>
      </c>
      <c r="N90" s="9">
        <f t="shared" si="8"/>
        <v>637.87483760958264</v>
      </c>
      <c r="O90" s="4">
        <f t="shared" si="9"/>
        <v>0</v>
      </c>
      <c r="P90" s="4">
        <f t="shared" si="26"/>
        <v>145.11254802775517</v>
      </c>
      <c r="Q90" s="4">
        <f t="shared" si="22"/>
        <v>-10.625162390417358</v>
      </c>
      <c r="R90" s="4">
        <f t="shared" si="10"/>
        <v>717.3289752407037</v>
      </c>
      <c r="S90" s="4">
        <f t="shared" si="11"/>
        <v>-653.0680119611435</v>
      </c>
      <c r="T90" s="4">
        <f t="shared" si="12"/>
        <v>309.41254802775518</v>
      </c>
      <c r="U90" s="4">
        <f t="array" aca="1" ref="U90" ca="1">INDIRECT(ADDRESS(ROW(U90),COLUMN(P90)+O90))</f>
        <v>145.11254802775517</v>
      </c>
      <c r="V90" s="4">
        <f t="shared" si="13"/>
        <v>-143.9725072683085</v>
      </c>
      <c r="W90" s="4">
        <f t="shared" si="14"/>
        <v>-21.034800255936389</v>
      </c>
      <c r="X90" s="4">
        <f t="shared" si="27"/>
        <v>21.034800255936389</v>
      </c>
      <c r="Y90" s="4">
        <f t="shared" ca="1" si="24"/>
        <v>145.11254802775517</v>
      </c>
      <c r="Z90" s="4">
        <f t="shared" si="15"/>
        <v>117.4639646020533</v>
      </c>
      <c r="AA90" s="4">
        <f t="shared" si="16"/>
        <v>644.73597337142053</v>
      </c>
      <c r="AB90" s="4">
        <f t="shared" si="17"/>
        <v>148.41254802775518</v>
      </c>
      <c r="AC90" s="4">
        <f t="shared" si="18"/>
        <v>637.87483760958264</v>
      </c>
      <c r="AD90" s="4">
        <f t="shared" si="19"/>
        <v>148.41254802775518</v>
      </c>
      <c r="AE90" s="4">
        <f t="shared" si="20"/>
        <v>637.87483760958264</v>
      </c>
      <c r="AF90" s="4">
        <f t="shared" si="25"/>
        <v>3.7640266285794723</v>
      </c>
    </row>
    <row r="91" spans="1:32" x14ac:dyDescent="0.35">
      <c r="A91" s="62">
        <v>13</v>
      </c>
      <c r="B91" s="29">
        <v>-34.754846159804401</v>
      </c>
      <c r="C91" s="29">
        <v>18.106878084451022</v>
      </c>
      <c r="D91" s="9">
        <f t="shared" si="0"/>
        <v>153.86994758039782</v>
      </c>
      <c r="E91" s="9">
        <f t="shared" si="21"/>
        <v>636.86526933863524</v>
      </c>
      <c r="F91" s="4">
        <f t="shared" si="1"/>
        <v>0</v>
      </c>
      <c r="G91" s="4">
        <f t="shared" si="2"/>
        <v>150.56994758039781</v>
      </c>
      <c r="H91" s="4">
        <f t="shared" si="3"/>
        <v>-11.634730661364756</v>
      </c>
      <c r="I91" s="4">
        <f t="shared" si="4"/>
        <v>720.06354989034264</v>
      </c>
      <c r="J91" s="4">
        <f t="shared" si="5"/>
        <v>-654.16435800976217</v>
      </c>
      <c r="K91" s="4">
        <f t="shared" si="6"/>
        <v>314.86994758039782</v>
      </c>
      <c r="L91" s="4">
        <f t="array" aca="1" ref="L91" ca="1">INDIRECT(ADDRESS(ROW(L91),COLUMN(G91)+F91))</f>
        <v>150.56994758039781</v>
      </c>
      <c r="M91" s="9">
        <f t="shared" si="7"/>
        <v>153.86994758039782</v>
      </c>
      <c r="N91" s="9">
        <f t="shared" si="8"/>
        <v>636.86526933863524</v>
      </c>
      <c r="O91" s="4">
        <f t="shared" si="9"/>
        <v>0</v>
      </c>
      <c r="P91" s="4">
        <f t="shared" si="26"/>
        <v>150.56994758039781</v>
      </c>
      <c r="Q91" s="4">
        <f t="shared" si="22"/>
        <v>-11.634730661364756</v>
      </c>
      <c r="R91" s="4">
        <f t="shared" si="10"/>
        <v>720.06354989034264</v>
      </c>
      <c r="S91" s="4">
        <f t="shared" si="11"/>
        <v>-654.16435800976217</v>
      </c>
      <c r="T91" s="4">
        <f t="shared" si="12"/>
        <v>314.86994758039782</v>
      </c>
      <c r="U91" s="4">
        <f t="array" aca="1" ref="U91" ca="1">INDIRECT(ADDRESS(ROW(U91),COLUMN(P91)+O91))</f>
        <v>150.56994758039781</v>
      </c>
      <c r="V91" s="4">
        <f t="shared" si="13"/>
        <v>-149.32809450790259</v>
      </c>
      <c r="W91" s="4">
        <f t="shared" si="14"/>
        <v>-22.534335192438235</v>
      </c>
      <c r="X91" s="4">
        <f t="shared" si="27"/>
        <v>22.534335192438235</v>
      </c>
      <c r="Y91" s="4">
        <f t="shared" ca="1" si="24"/>
        <v>150.56994758039781</v>
      </c>
      <c r="Z91" s="4">
        <f t="shared" si="15"/>
        <v>122.98241652670588</v>
      </c>
      <c r="AA91" s="4">
        <f t="shared" si="16"/>
        <v>643.99621776133586</v>
      </c>
      <c r="AB91" s="4">
        <f t="shared" si="17"/>
        <v>153.86994758039782</v>
      </c>
      <c r="AC91" s="4">
        <f t="shared" si="18"/>
        <v>636.86526933863524</v>
      </c>
      <c r="AD91" s="4">
        <f t="shared" si="19"/>
        <v>153.86994758039782</v>
      </c>
      <c r="AE91" s="4">
        <f t="shared" si="20"/>
        <v>636.86526933863524</v>
      </c>
      <c r="AF91" s="4">
        <f t="shared" si="25"/>
        <v>4.5037822386641437</v>
      </c>
    </row>
    <row r="92" spans="1:32" x14ac:dyDescent="0.35">
      <c r="A92" s="62">
        <v>13.5</v>
      </c>
      <c r="B92" s="29">
        <v>-34.715764349223221</v>
      </c>
      <c r="C92" s="29">
        <v>18.707408865734941</v>
      </c>
      <c r="D92" s="9">
        <f t="shared" si="0"/>
        <v>159.30146420300844</v>
      </c>
      <c r="E92" s="9">
        <f t="shared" si="21"/>
        <v>635.79619873791455</v>
      </c>
      <c r="F92" s="4">
        <f t="shared" si="1"/>
        <v>0</v>
      </c>
      <c r="G92" s="4">
        <f t="shared" si="2"/>
        <v>156.00146420300842</v>
      </c>
      <c r="H92" s="4">
        <f t="shared" si="3"/>
        <v>-12.703801262085449</v>
      </c>
      <c r="I92" s="4">
        <f t="shared" si="4"/>
        <v>722.73590588417937</v>
      </c>
      <c r="J92" s="4">
        <f t="shared" si="5"/>
        <v>-655.23779508725488</v>
      </c>
      <c r="K92" s="4">
        <f t="shared" si="6"/>
        <v>320.30146420300844</v>
      </c>
      <c r="L92" s="4">
        <f t="array" aca="1" ref="L92" ca="1">INDIRECT(ADDRESS(ROW(L92),COLUMN(G92)+F92))</f>
        <v>156.00146420300842</v>
      </c>
      <c r="M92" s="9">
        <f t="shared" si="7"/>
        <v>159.30146420300844</v>
      </c>
      <c r="N92" s="9">
        <f t="shared" si="8"/>
        <v>635.79619873791455</v>
      </c>
      <c r="O92" s="4">
        <f t="shared" si="9"/>
        <v>0</v>
      </c>
      <c r="P92" s="4">
        <f t="shared" si="26"/>
        <v>156.00146420300842</v>
      </c>
      <c r="Q92" s="4">
        <f t="shared" si="22"/>
        <v>-12.703801262085449</v>
      </c>
      <c r="R92" s="4">
        <f t="shared" si="10"/>
        <v>722.73590588417937</v>
      </c>
      <c r="S92" s="4">
        <f t="shared" si="11"/>
        <v>-655.23779508725488</v>
      </c>
      <c r="T92" s="4">
        <f t="shared" si="12"/>
        <v>320.30146420300844</v>
      </c>
      <c r="U92" s="4">
        <f t="array" aca="1" ref="U92" ca="1">INDIRECT(ADDRESS(ROW(U92),COLUMN(P92)+O92))</f>
        <v>156.00146420300842</v>
      </c>
      <c r="V92" s="4">
        <f t="shared" si="13"/>
        <v>-154.65677483698093</v>
      </c>
      <c r="W92" s="4">
        <f t="shared" si="14"/>
        <v>-24.06502435096337</v>
      </c>
      <c r="X92" s="4">
        <f t="shared" si="27"/>
        <v>24.06502435096337</v>
      </c>
      <c r="Y92" s="4">
        <f t="shared" ca="1" si="24"/>
        <v>156.00146420300842</v>
      </c>
      <c r="Z92" s="4">
        <f t="shared" si="15"/>
        <v>128.47733772640208</v>
      </c>
      <c r="AA92" s="4">
        <f t="shared" si="16"/>
        <v>643.19641677214679</v>
      </c>
      <c r="AB92" s="4">
        <f t="shared" si="17"/>
        <v>159.30146420300844</v>
      </c>
      <c r="AC92" s="4">
        <f t="shared" si="18"/>
        <v>635.79619873791455</v>
      </c>
      <c r="AD92" s="4">
        <f t="shared" si="19"/>
        <v>159.30146420300844</v>
      </c>
      <c r="AE92" s="4">
        <f t="shared" si="20"/>
        <v>635.79619873791455</v>
      </c>
      <c r="AF92" s="4">
        <f t="shared" si="25"/>
        <v>5.3035832278532098</v>
      </c>
    </row>
    <row r="93" spans="1:32" x14ac:dyDescent="0.35">
      <c r="A93" s="62">
        <v>14</v>
      </c>
      <c r="B93" s="29">
        <v>-34.687530241371846</v>
      </c>
      <c r="C93" s="29">
        <v>19.295413425661298</v>
      </c>
      <c r="D93" s="9">
        <f t="shared" si="0"/>
        <v>164.7073579597668</v>
      </c>
      <c r="E93" s="9">
        <f t="shared" si="21"/>
        <v>634.66760821533126</v>
      </c>
      <c r="F93" s="4">
        <f t="shared" si="1"/>
        <v>0</v>
      </c>
      <c r="G93" s="4">
        <f t="shared" si="2"/>
        <v>161.40735795976678</v>
      </c>
      <c r="H93" s="4">
        <f t="shared" si="3"/>
        <v>-13.832391784668744</v>
      </c>
      <c r="I93" s="4">
        <f t="shared" si="4"/>
        <v>725.34619691192381</v>
      </c>
      <c r="J93" s="4">
        <f t="shared" si="5"/>
        <v>-656.28818602890146</v>
      </c>
      <c r="K93" s="4">
        <f t="shared" si="6"/>
        <v>325.7073579597668</v>
      </c>
      <c r="L93" s="4">
        <f t="array" aca="1" ref="L93" ca="1">INDIRECT(ADDRESS(ROW(L93),COLUMN(G93)+F93))</f>
        <v>161.40735795976678</v>
      </c>
      <c r="M93" s="9">
        <f t="shared" si="7"/>
        <v>164.7073579597668</v>
      </c>
      <c r="N93" s="9">
        <f t="shared" si="8"/>
        <v>634.66760821533126</v>
      </c>
      <c r="O93" s="4">
        <f t="shared" si="9"/>
        <v>0</v>
      </c>
      <c r="P93" s="4">
        <f t="shared" si="26"/>
        <v>161.40735795976678</v>
      </c>
      <c r="Q93" s="4">
        <f t="shared" si="22"/>
        <v>-13.832391784668744</v>
      </c>
      <c r="R93" s="4">
        <f t="shared" si="10"/>
        <v>725.34619691192381</v>
      </c>
      <c r="S93" s="4">
        <f t="shared" si="11"/>
        <v>-656.28818602890146</v>
      </c>
      <c r="T93" s="4">
        <f t="shared" si="12"/>
        <v>325.7073579597668</v>
      </c>
      <c r="U93" s="4">
        <f t="array" aca="1" ref="U93" ca="1">INDIRECT(ADDRESS(ROW(U93),COLUMN(P93)+O93))</f>
        <v>161.40735795976678</v>
      </c>
      <c r="V93" s="4">
        <f t="shared" si="13"/>
        <v>-159.959228059086</v>
      </c>
      <c r="W93" s="4">
        <f t="shared" si="14"/>
        <v>-25.626463368521613</v>
      </c>
      <c r="X93" s="4">
        <f t="shared" si="27"/>
        <v>25.626463368521613</v>
      </c>
      <c r="Y93" s="4">
        <f t="shared" ca="1" si="24"/>
        <v>161.40735795976678</v>
      </c>
      <c r="Z93" s="4">
        <f t="shared" si="15"/>
        <v>133.94898343681768</v>
      </c>
      <c r="AA93" s="4">
        <f t="shared" si="16"/>
        <v>642.33653230584071</v>
      </c>
      <c r="AB93" s="4">
        <f t="shared" si="17"/>
        <v>164.7073579597668</v>
      </c>
      <c r="AC93" s="4">
        <f t="shared" si="18"/>
        <v>634.66760821533126</v>
      </c>
      <c r="AD93" s="4">
        <f t="shared" si="19"/>
        <v>164.7073579597668</v>
      </c>
      <c r="AE93" s="4">
        <f t="shared" si="20"/>
        <v>634.66760821533126</v>
      </c>
      <c r="AF93" s="4">
        <f t="shared" si="25"/>
        <v>6.1634676941592943</v>
      </c>
    </row>
    <row r="94" spans="1:32" x14ac:dyDescent="0.35">
      <c r="A94" s="62">
        <v>14.5</v>
      </c>
      <c r="B94" s="29">
        <v>-34.669488086306487</v>
      </c>
      <c r="C94" s="29">
        <v>19.870804709805913</v>
      </c>
      <c r="D94" s="9">
        <f t="shared" si="0"/>
        <v>170.08787507101385</v>
      </c>
      <c r="E94" s="9">
        <f t="shared" si="21"/>
        <v>633.47954144182245</v>
      </c>
      <c r="F94" s="4">
        <f t="shared" si="1"/>
        <v>0</v>
      </c>
      <c r="G94" s="4">
        <f t="shared" si="2"/>
        <v>166.78787507101384</v>
      </c>
      <c r="H94" s="4">
        <f t="shared" si="3"/>
        <v>-15.020458558177552</v>
      </c>
      <c r="I94" s="4">
        <f t="shared" si="4"/>
        <v>727.89461469483911</v>
      </c>
      <c r="J94" s="4">
        <f t="shared" si="5"/>
        <v>-657.31546884613033</v>
      </c>
      <c r="K94" s="4">
        <f t="shared" si="6"/>
        <v>331.08787507101385</v>
      </c>
      <c r="L94" s="4">
        <f t="array" aca="1" ref="L94" ca="1">INDIRECT(ADDRESS(ROW(L94),COLUMN(G94)+F94))</f>
        <v>166.78787507101384</v>
      </c>
      <c r="M94" s="9">
        <f t="shared" si="7"/>
        <v>170.08787507101385</v>
      </c>
      <c r="N94" s="9">
        <f t="shared" si="8"/>
        <v>633.47954144182245</v>
      </c>
      <c r="O94" s="4">
        <f t="shared" si="9"/>
        <v>0</v>
      </c>
      <c r="P94" s="4">
        <f t="shared" si="26"/>
        <v>166.78787507101384</v>
      </c>
      <c r="Q94" s="4">
        <f t="shared" si="22"/>
        <v>-15.020458558177552</v>
      </c>
      <c r="R94" s="4">
        <f t="shared" si="10"/>
        <v>727.89461469483911</v>
      </c>
      <c r="S94" s="4">
        <f t="shared" si="11"/>
        <v>-657.31546884613033</v>
      </c>
      <c r="T94" s="4">
        <f t="shared" si="12"/>
        <v>331.08787507101385</v>
      </c>
      <c r="U94" s="4">
        <f t="array" aca="1" ref="U94" ca="1">INDIRECT(ADDRESS(ROW(U94),COLUMN(P94)+O94))</f>
        <v>166.78787507101384</v>
      </c>
      <c r="V94" s="4">
        <f t="shared" si="13"/>
        <v>-165.23611016837674</v>
      </c>
      <c r="W94" s="4">
        <f t="shared" si="14"/>
        <v>-27.218327326015363</v>
      </c>
      <c r="X94" s="4">
        <f t="shared" si="27"/>
        <v>27.218327326015363</v>
      </c>
      <c r="Y94" s="4">
        <f t="shared" ca="1" si="24"/>
        <v>166.78787507101384</v>
      </c>
      <c r="Z94" s="4">
        <f t="shared" si="15"/>
        <v>139.39759487102785</v>
      </c>
      <c r="AA94" s="4">
        <f t="shared" si="16"/>
        <v>641.41658757034827</v>
      </c>
      <c r="AB94" s="4">
        <f t="shared" si="17"/>
        <v>170.08787507101385</v>
      </c>
      <c r="AC94" s="4">
        <f t="shared" si="18"/>
        <v>633.47954144182245</v>
      </c>
      <c r="AD94" s="4">
        <f t="shared" si="19"/>
        <v>170.08787507101385</v>
      </c>
      <c r="AE94" s="4">
        <f t="shared" si="20"/>
        <v>633.47954144182245</v>
      </c>
      <c r="AF94" s="4">
        <f t="shared" si="25"/>
        <v>7.0834124296517302</v>
      </c>
    </row>
    <row r="95" spans="1:32" x14ac:dyDescent="0.35">
      <c r="A95" s="62">
        <v>15</v>
      </c>
      <c r="B95" s="29">
        <v>-34.661000265833636</v>
      </c>
      <c r="C95" s="29">
        <v>20.433547960400428</v>
      </c>
      <c r="D95" s="9">
        <f t="shared" ref="D95:D126" si="28">B95+($B$44-$B$43)*COS(-RADIANS(A95))-($C$44-$C$43)*SIN(-RADIANS(A95))</f>
        <v>175.44324478171362</v>
      </c>
      <c r="E95" s="9">
        <f t="shared" ref="E95:E126" si="29">C95+($B$44-$B$43)*SIN(-RADIANS(A95))+($C$44-$C$43)*COS(-RADIANS(A95))</f>
        <v>632.23209795377875</v>
      </c>
      <c r="F95" s="4">
        <f t="shared" ref="F95:F126" si="30">IF(D95&lt;=$F$24,4,IF(D95&lt;=$F$23,3,IF(D95&lt;=$F$22,2,IF(D95&lt;=$F$21,1,0))))</f>
        <v>0</v>
      </c>
      <c r="G95" s="4">
        <f t="shared" ref="G95:G126" si="31">IF(E95&lt;=$C$28,D95-$B$28,SQRT((D95-$B$28)^2+(E95-$C$28)^2))</f>
        <v>172.14324478171361</v>
      </c>
      <c r="H95" s="4">
        <f t="shared" ref="H95:H126" si="32">E95-$C$28</f>
        <v>-16.267902046221252</v>
      </c>
      <c r="I95" s="4">
        <f t="shared" ref="I95:I126" si="33">-(D95-$B$35)*SIN(RADIANS($F$20))+(E95-$C$35)*COS(RADIANS($F$20))</f>
        <v>730.38138283804665</v>
      </c>
      <c r="J95" s="4">
        <f t="shared" ref="J95:J126" si="34">$F$19-SQRT((D95-$B$32)^2+(E95-$C$32)^2)</f>
        <v>-658.31964880436044</v>
      </c>
      <c r="K95" s="4">
        <f t="shared" ref="K95:K126" si="35">D95-$F$24</f>
        <v>336.44324478171359</v>
      </c>
      <c r="L95" s="4">
        <f t="array" aca="1" ref="L95" ca="1">INDIRECT(ADDRESS(ROW(L95),COLUMN(G95)+F95))</f>
        <v>172.14324478171361</v>
      </c>
      <c r="M95" s="9">
        <f t="shared" ref="M95:M126" si="36">B95+($B$45-$B$43)*COS(-RADIANS(A95))-($C$45-$C$43)*SIN(-RADIANS(A95))</f>
        <v>175.44324478171362</v>
      </c>
      <c r="N95" s="9">
        <f t="shared" ref="N95:N126" si="37">C95+($B$45-$B$43)*SIN(-RADIANS(A95))+($C$45-$C$43)*COS(-RADIANS(A95))</f>
        <v>632.23209795377875</v>
      </c>
      <c r="O95" s="4">
        <f t="shared" ref="O95:O126" si="38">IF(M95&lt;=$F$24,4,IF(M95&lt;=$F$23,3,IF(M95&lt;=$F$22,2,IF(M95&lt;=$F$21,1,0))))</f>
        <v>0</v>
      </c>
      <c r="P95" s="4">
        <f t="shared" si="26"/>
        <v>172.14324478171361</v>
      </c>
      <c r="Q95" s="4">
        <f t="shared" si="22"/>
        <v>-16.267902046221252</v>
      </c>
      <c r="R95" s="4">
        <f t="shared" ref="R95:R126" si="39">-(M95-$B$35)*SIN(RADIANS($F$20))+(N95-$C$35)*COS(RADIANS($F$20))</f>
        <v>730.38138283804665</v>
      </c>
      <c r="S95" s="4">
        <f t="shared" ref="S95:S126" si="40">$F$19-SQRT((M95-$B$32)^2+(N95-$C$32)^2)</f>
        <v>-658.31964880436044</v>
      </c>
      <c r="T95" s="4">
        <f t="shared" ref="T95:T126" si="41">M95-$F$24</f>
        <v>336.44324478171359</v>
      </c>
      <c r="U95" s="4">
        <f t="array" aca="1" ref="U95" ca="1">INDIRECT(ADDRESS(ROW(U95),COLUMN(P95)+O95))</f>
        <v>172.14324478171361</v>
      </c>
      <c r="V95" s="4">
        <f t="shared" ref="V95:V126" si="42">($B$28-D95)*COS(-RADIANS(A95))+($C$28-E95)*SIN(-RADIANS(A95))</f>
        <v>-170.48804882928241</v>
      </c>
      <c r="W95" s="4">
        <f t="shared" ref="W95:W126" si="43">-($B$28-D95)*SIN(-RADIANS(A95))+($C$28-E95)*COS(-RADIANS(A95))</f>
        <v>-28.840363509266712</v>
      </c>
      <c r="X95" s="4">
        <f t="shared" si="27"/>
        <v>28.840363509266712</v>
      </c>
      <c r="Y95" s="4">
        <f t="shared" ca="1" si="24"/>
        <v>172.14324478171361</v>
      </c>
      <c r="Z95" s="4">
        <f t="shared" ref="Z95:Z126" si="44">B95+($B$48-$B$43)*COS(-RADIANS(A95))-($C$48-$C$43)*SIN(-RADIANS(A95))</f>
        <v>144.82339608835017</v>
      </c>
      <c r="AA95" s="4">
        <f t="shared" ref="AA95:AA126" si="45">C95+($B$48-$B$43)*SIN(-RADIANS(A95))+($C$48-$C$43)*COS(-RADIANS(A95))</f>
        <v>640.43666168352865</v>
      </c>
      <c r="AB95" s="4">
        <f t="shared" ref="AB95:AB126" si="46">B95+($B$47-$B$43)*COS(-RADIANS(A95))-($C$47-$C$43)*SIN(-RADIANS(A95))</f>
        <v>175.44324478171362</v>
      </c>
      <c r="AC95" s="4">
        <f t="shared" ref="AC95:AC126" si="47">C95+($B$47-$B$43)*SIN(-RADIANS(A95))+($C$47-$C$43)*COS(-RADIANS(A95))</f>
        <v>632.23209795377875</v>
      </c>
      <c r="AD95" s="4">
        <f t="shared" ref="AD95:AD126" si="48">B95+($B$46-$B$43)*COS(-RADIANS(A95))-($C$46-$C$43)*SIN(-RADIANS(A95))</f>
        <v>175.44324478171362</v>
      </c>
      <c r="AE95" s="4">
        <f t="shared" ref="AE95:AE126" si="49">C95+($B$46-$B$43)*SIN(-RADIANS(A95))+($C$46-$C$43)*COS(-RADIANS(A95))</f>
        <v>632.23209795377875</v>
      </c>
      <c r="AF95" s="4">
        <f t="shared" ref="AF95:AF126" si="50">MIN($C$25-AA95,$C$25-AC95,$C$25-AE95)</f>
        <v>8.063338316471345</v>
      </c>
    </row>
    <row r="96" spans="1:32" x14ac:dyDescent="0.35">
      <c r="A96" s="62">
        <v>15.5</v>
      </c>
      <c r="B96" s="29">
        <v>-34.661449824913689</v>
      </c>
      <c r="C96" s="29">
        <v>20.983655465891179</v>
      </c>
      <c r="D96" s="9">
        <f t="shared" si="28"/>
        <v>180.77367686114846</v>
      </c>
      <c r="E96" s="9">
        <f t="shared" si="29"/>
        <v>630.92542789237484</v>
      </c>
      <c r="F96" s="4">
        <f t="shared" si="30"/>
        <v>0</v>
      </c>
      <c r="G96" s="4">
        <f t="shared" si="31"/>
        <v>177.47367686114845</v>
      </c>
      <c r="H96" s="4">
        <f t="shared" si="32"/>
        <v>-17.574572107625158</v>
      </c>
      <c r="I96" s="4">
        <f t="shared" si="33"/>
        <v>732.8067511934546</v>
      </c>
      <c r="J96" s="4">
        <f t="shared" si="34"/>
        <v>-659.30079083746659</v>
      </c>
      <c r="K96" s="4">
        <f t="shared" si="35"/>
        <v>341.77367686114849</v>
      </c>
      <c r="L96" s="4">
        <f t="array" aca="1" ref="L96" ca="1">INDIRECT(ADDRESS(ROW(L96),COLUMN(G96)+F96))</f>
        <v>177.47367686114845</v>
      </c>
      <c r="M96" s="9">
        <f t="shared" si="36"/>
        <v>180.77367686114846</v>
      </c>
      <c r="N96" s="9">
        <f t="shared" si="37"/>
        <v>630.92542789237484</v>
      </c>
      <c r="O96" s="4">
        <f t="shared" si="38"/>
        <v>0</v>
      </c>
      <c r="P96" s="4">
        <f t="shared" si="26"/>
        <v>177.47367686114845</v>
      </c>
      <c r="Q96" s="4">
        <f t="shared" si="22"/>
        <v>-17.574572107625158</v>
      </c>
      <c r="R96" s="4">
        <f t="shared" si="39"/>
        <v>732.8067511934546</v>
      </c>
      <c r="S96" s="4">
        <f t="shared" si="40"/>
        <v>-659.30079083746659</v>
      </c>
      <c r="T96" s="4">
        <f t="shared" si="41"/>
        <v>341.77367686114849</v>
      </c>
      <c r="U96" s="4">
        <f t="array" aca="1" ref="U96" ca="1">INDIRECT(ADDRESS(ROW(U96),COLUMN(P96)+O96))</f>
        <v>177.47367686114845</v>
      </c>
      <c r="V96" s="4">
        <f t="shared" si="42"/>
        <v>-175.71563977662115</v>
      </c>
      <c r="W96" s="4">
        <f t="shared" si="43"/>
        <v>-30.492384315992165</v>
      </c>
      <c r="X96" s="4">
        <f t="shared" si="27"/>
        <v>30.492384315992165</v>
      </c>
      <c r="Y96" s="4">
        <f t="shared" ca="1" si="24"/>
        <v>177.47367686114845</v>
      </c>
      <c r="Z96" s="4">
        <f t="shared" si="44"/>
        <v>150.22659149443513</v>
      </c>
      <c r="AA96" s="4">
        <f t="shared" si="45"/>
        <v>639.39688441405553</v>
      </c>
      <c r="AB96" s="4">
        <f t="shared" si="46"/>
        <v>180.77367686114846</v>
      </c>
      <c r="AC96" s="4">
        <f t="shared" si="47"/>
        <v>630.92542789237484</v>
      </c>
      <c r="AD96" s="4">
        <f t="shared" si="48"/>
        <v>180.77367686114846</v>
      </c>
      <c r="AE96" s="4">
        <f t="shared" si="49"/>
        <v>630.92542789237484</v>
      </c>
      <c r="AF96" s="4">
        <f t="shared" si="50"/>
        <v>9.1031155859444652</v>
      </c>
    </row>
    <row r="97" spans="1:32" x14ac:dyDescent="0.35">
      <c r="A97" s="62">
        <v>16</v>
      </c>
      <c r="B97" s="29">
        <v>-34.670242431897577</v>
      </c>
      <c r="C97" s="29">
        <v>21.521181505632921</v>
      </c>
      <c r="D97" s="9">
        <f t="shared" si="28"/>
        <v>186.07935967369133</v>
      </c>
      <c r="E97" s="9">
        <f t="shared" si="29"/>
        <v>629.55972693776607</v>
      </c>
      <c r="F97" s="4">
        <f t="shared" si="30"/>
        <v>0</v>
      </c>
      <c r="G97" s="4">
        <f t="shared" si="31"/>
        <v>182.77935967369132</v>
      </c>
      <c r="H97" s="4">
        <f t="shared" si="32"/>
        <v>-18.940273062233928</v>
      </c>
      <c r="I97" s="4">
        <f t="shared" si="33"/>
        <v>735.17099073904365</v>
      </c>
      <c r="J97" s="4">
        <f t="shared" si="34"/>
        <v>-660.25901236079733</v>
      </c>
      <c r="K97" s="4">
        <f t="shared" si="35"/>
        <v>347.07935967369133</v>
      </c>
      <c r="L97" s="4">
        <f t="array" aca="1" ref="L97" ca="1">INDIRECT(ADDRESS(ROW(L97),COLUMN(G97)+F97))</f>
        <v>182.77935967369132</v>
      </c>
      <c r="M97" s="9">
        <f t="shared" si="36"/>
        <v>186.07935967369133</v>
      </c>
      <c r="N97" s="9">
        <f t="shared" si="37"/>
        <v>629.55972693776607</v>
      </c>
      <c r="O97" s="4">
        <f t="shared" si="38"/>
        <v>0</v>
      </c>
      <c r="P97" s="4">
        <f t="shared" si="26"/>
        <v>182.77935967369132</v>
      </c>
      <c r="Q97" s="4">
        <f t="shared" si="22"/>
        <v>-18.940273062233928</v>
      </c>
      <c r="R97" s="4">
        <f t="shared" si="39"/>
        <v>735.17099073904365</v>
      </c>
      <c r="S97" s="4">
        <f t="shared" si="40"/>
        <v>-660.25901236079733</v>
      </c>
      <c r="T97" s="4">
        <f t="shared" si="41"/>
        <v>347.07935967369133</v>
      </c>
      <c r="U97" s="4">
        <f t="array" aca="1" ref="U97" ca="1">INDIRECT(ADDRESS(ROW(U97),COLUMN(P97)+O97))</f>
        <v>182.77935967369132</v>
      </c>
      <c r="V97" s="4">
        <f t="shared" si="42"/>
        <v>-180.9194440477786</v>
      </c>
      <c r="W97" s="4">
        <f t="shared" si="43"/>
        <v>-32.174260393042687</v>
      </c>
      <c r="X97" s="4">
        <f t="shared" si="27"/>
        <v>32.174260393042687</v>
      </c>
      <c r="Y97" s="4">
        <f t="shared" ca="1" si="24"/>
        <v>182.77935967369132</v>
      </c>
      <c r="Z97" s="4">
        <f t="shared" si="44"/>
        <v>155.60736391244663</v>
      </c>
      <c r="AA97" s="4">
        <f t="shared" si="45"/>
        <v>638.29743111716493</v>
      </c>
      <c r="AB97" s="4">
        <f t="shared" si="46"/>
        <v>186.07935967369133</v>
      </c>
      <c r="AC97" s="4">
        <f t="shared" si="47"/>
        <v>629.55972693776607</v>
      </c>
      <c r="AD97" s="4">
        <f t="shared" si="48"/>
        <v>186.07935967369133</v>
      </c>
      <c r="AE97" s="4">
        <f t="shared" si="49"/>
        <v>629.55972693776607</v>
      </c>
      <c r="AF97" s="4">
        <f t="shared" si="50"/>
        <v>10.202568882835067</v>
      </c>
    </row>
    <row r="98" spans="1:32" x14ac:dyDescent="0.35">
      <c r="A98" s="62">
        <v>16.5</v>
      </c>
      <c r="B98" s="29">
        <v>-34.686807828701156</v>
      </c>
      <c r="C98" s="29">
        <v>22.046217533704336</v>
      </c>
      <c r="D98" s="9">
        <f t="shared" si="28"/>
        <v>191.36045875954736</v>
      </c>
      <c r="E98" s="9">
        <f t="shared" si="29"/>
        <v>628.13523148213528</v>
      </c>
      <c r="F98" s="4">
        <f t="shared" si="30"/>
        <v>0</v>
      </c>
      <c r="G98" s="4">
        <f t="shared" si="31"/>
        <v>188.06045875954734</v>
      </c>
      <c r="H98" s="4">
        <f t="shared" si="32"/>
        <v>-20.364768517864718</v>
      </c>
      <c r="I98" s="4">
        <f t="shared" si="33"/>
        <v>737.47438896892459</v>
      </c>
      <c r="J98" s="4">
        <f t="shared" si="34"/>
        <v>-661.19447652572342</v>
      </c>
      <c r="K98" s="4">
        <f t="shared" si="35"/>
        <v>352.36045875954733</v>
      </c>
      <c r="L98" s="4">
        <f t="array" aca="1" ref="L98" ca="1">INDIRECT(ADDRESS(ROW(L98),COLUMN(G98)+F98))</f>
        <v>188.06045875954734</v>
      </c>
      <c r="M98" s="9">
        <f t="shared" si="36"/>
        <v>191.36045875954736</v>
      </c>
      <c r="N98" s="9">
        <f t="shared" si="37"/>
        <v>628.13523148213528</v>
      </c>
      <c r="O98" s="4">
        <f t="shared" si="38"/>
        <v>0</v>
      </c>
      <c r="P98" s="4">
        <f t="shared" si="26"/>
        <v>188.06045875954734</v>
      </c>
      <c r="Q98" s="4">
        <f t="shared" si="22"/>
        <v>-20.364768517864718</v>
      </c>
      <c r="R98" s="4">
        <f t="shared" si="39"/>
        <v>737.47438896892459</v>
      </c>
      <c r="S98" s="4">
        <f t="shared" si="40"/>
        <v>-661.19447652572342</v>
      </c>
      <c r="T98" s="4">
        <f t="shared" si="41"/>
        <v>352.36045875954733</v>
      </c>
      <c r="U98" s="4">
        <f t="array" aca="1" ref="U98" ca="1">INDIRECT(ADDRESS(ROW(U98),COLUMN(P98)+O98))</f>
        <v>188.06045875954734</v>
      </c>
      <c r="V98" s="4">
        <f t="shared" si="42"/>
        <v>-186.09998595743687</v>
      </c>
      <c r="W98" s="4">
        <f t="shared" si="43"/>
        <v>-33.885914068819488</v>
      </c>
      <c r="X98" s="4">
        <f t="shared" si="27"/>
        <v>33.885914068819488</v>
      </c>
      <c r="Y98" s="4">
        <f t="shared" ca="1" si="24"/>
        <v>188.06045875954734</v>
      </c>
      <c r="Z98" s="4">
        <f t="shared" si="44"/>
        <v>160.96587316422566</v>
      </c>
      <c r="AA98" s="4">
        <f t="shared" si="45"/>
        <v>637.13851790924957</v>
      </c>
      <c r="AB98" s="4">
        <f t="shared" si="46"/>
        <v>191.36045875954736</v>
      </c>
      <c r="AC98" s="4">
        <f t="shared" si="47"/>
        <v>628.13523148213528</v>
      </c>
      <c r="AD98" s="4">
        <f t="shared" si="48"/>
        <v>191.36045875954736</v>
      </c>
      <c r="AE98" s="4">
        <f t="shared" si="49"/>
        <v>628.13523148213528</v>
      </c>
      <c r="AF98" s="4">
        <f t="shared" si="50"/>
        <v>11.361482090750428</v>
      </c>
    </row>
    <row r="99" spans="1:32" x14ac:dyDescent="0.35">
      <c r="A99" s="62">
        <v>17</v>
      </c>
      <c r="B99" s="29">
        <v>-34.710600831190447</v>
      </c>
      <c r="C99" s="29">
        <v>22.558887633471986</v>
      </c>
      <c r="D99" s="9">
        <f t="shared" si="28"/>
        <v>196.61711586518936</v>
      </c>
      <c r="E99" s="9">
        <f t="shared" si="29"/>
        <v>626.65221407321962</v>
      </c>
      <c r="F99" s="4">
        <f t="shared" si="30"/>
        <v>0</v>
      </c>
      <c r="G99" s="4">
        <f t="shared" si="31"/>
        <v>193.31711586518935</v>
      </c>
      <c r="H99" s="4">
        <f t="shared" si="32"/>
        <v>-21.847785926780375</v>
      </c>
      <c r="I99" s="4">
        <f t="shared" si="33"/>
        <v>739.71724577965347</v>
      </c>
      <c r="J99" s="4">
        <f t="shared" si="34"/>
        <v>-662.10738594242093</v>
      </c>
      <c r="K99" s="4">
        <f t="shared" si="35"/>
        <v>357.61711586518936</v>
      </c>
      <c r="L99" s="4">
        <f t="array" aca="1" ref="L99" ca="1">INDIRECT(ADDRESS(ROW(L99),COLUMN(G99)+F99))</f>
        <v>193.31711586518935</v>
      </c>
      <c r="M99" s="9">
        <f t="shared" si="36"/>
        <v>196.61711586518936</v>
      </c>
      <c r="N99" s="9">
        <f t="shared" si="37"/>
        <v>626.65221407321962</v>
      </c>
      <c r="O99" s="4">
        <f t="shared" si="38"/>
        <v>0</v>
      </c>
      <c r="P99" s="4">
        <f t="shared" si="26"/>
        <v>193.31711586518935</v>
      </c>
      <c r="Q99" s="4">
        <f t="shared" si="22"/>
        <v>-21.847785926780375</v>
      </c>
      <c r="R99" s="4">
        <f t="shared" si="39"/>
        <v>739.71724577965347</v>
      </c>
      <c r="S99" s="4">
        <f t="shared" si="40"/>
        <v>-662.10738594242093</v>
      </c>
      <c r="T99" s="4">
        <f t="shared" si="41"/>
        <v>357.61711586518936</v>
      </c>
      <c r="U99" s="4">
        <f t="array" aca="1" ref="U99" ca="1">INDIRECT(ADDRESS(ROW(U99),COLUMN(P99)+O99))</f>
        <v>193.31711586518935</v>
      </c>
      <c r="V99" s="4">
        <f t="shared" si="42"/>
        <v>-191.25775172676794</v>
      </c>
      <c r="W99" s="4">
        <f t="shared" si="43"/>
        <v>-35.627313128545879</v>
      </c>
      <c r="X99" s="4">
        <f t="shared" si="27"/>
        <v>35.627313128545879</v>
      </c>
      <c r="Y99" s="4">
        <f t="shared" ca="1" si="24"/>
        <v>193.31711586518935</v>
      </c>
      <c r="Z99" s="4">
        <f t="shared" si="44"/>
        <v>166.30225510116114</v>
      </c>
      <c r="AA99" s="4">
        <f t="shared" si="45"/>
        <v>635.92039711293035</v>
      </c>
      <c r="AB99" s="4">
        <f t="shared" si="46"/>
        <v>196.61711586518936</v>
      </c>
      <c r="AC99" s="4">
        <f t="shared" si="47"/>
        <v>626.65221407321962</v>
      </c>
      <c r="AD99" s="4">
        <f t="shared" si="48"/>
        <v>196.61711586518936</v>
      </c>
      <c r="AE99" s="4">
        <f t="shared" si="49"/>
        <v>626.65221407321962</v>
      </c>
      <c r="AF99" s="4">
        <f t="shared" si="50"/>
        <v>12.579602887069655</v>
      </c>
    </row>
    <row r="100" spans="1:32" x14ac:dyDescent="0.35">
      <c r="A100" s="62">
        <v>17.5</v>
      </c>
      <c r="B100" s="29">
        <v>-34.741101937858332</v>
      </c>
      <c r="C100" s="29">
        <v>23.059344263816964</v>
      </c>
      <c r="D100" s="9">
        <f t="shared" si="28"/>
        <v>201.84944836540467</v>
      </c>
      <c r="E100" s="9">
        <f t="shared" si="29"/>
        <v>625.1109791492305</v>
      </c>
      <c r="F100" s="4">
        <f t="shared" si="30"/>
        <v>0</v>
      </c>
      <c r="G100" s="4">
        <f t="shared" si="31"/>
        <v>198.54944836540466</v>
      </c>
      <c r="H100" s="4">
        <f t="shared" si="32"/>
        <v>-23.389020850769498</v>
      </c>
      <c r="I100" s="4">
        <f t="shared" si="33"/>
        <v>741.89986983148924</v>
      </c>
      <c r="J100" s="4">
        <f t="shared" si="34"/>
        <v>-662.9979768838964</v>
      </c>
      <c r="K100" s="4">
        <f t="shared" si="35"/>
        <v>362.84944836540467</v>
      </c>
      <c r="L100" s="4">
        <f t="array" aca="1" ref="L100" ca="1">INDIRECT(ADDRESS(ROW(L100),COLUMN(G100)+F100))</f>
        <v>198.54944836540466</v>
      </c>
      <c r="M100" s="9">
        <f t="shared" si="36"/>
        <v>201.84944836540467</v>
      </c>
      <c r="N100" s="9">
        <f t="shared" si="37"/>
        <v>625.1109791492305</v>
      </c>
      <c r="O100" s="4">
        <f t="shared" si="38"/>
        <v>0</v>
      </c>
      <c r="P100" s="4">
        <f t="shared" si="26"/>
        <v>198.54944836540466</v>
      </c>
      <c r="Q100" s="4">
        <f t="shared" si="22"/>
        <v>-23.389020850769498</v>
      </c>
      <c r="R100" s="4">
        <f t="shared" si="39"/>
        <v>741.89986983148924</v>
      </c>
      <c r="S100" s="4">
        <f t="shared" si="40"/>
        <v>-662.9979768838964</v>
      </c>
      <c r="T100" s="4">
        <f t="shared" si="41"/>
        <v>362.84944836540467</v>
      </c>
      <c r="U100" s="4">
        <f t="array" aca="1" ref="U100" ca="1">INDIRECT(ADDRESS(ROW(U100),COLUMN(P100)+O100))</f>
        <v>198.54944836540466</v>
      </c>
      <c r="V100" s="4">
        <f t="shared" si="42"/>
        <v>-196.39318868234901</v>
      </c>
      <c r="W100" s="4">
        <f t="shared" si="43"/>
        <v>-37.398464965068811</v>
      </c>
      <c r="X100" s="4">
        <f t="shared" si="27"/>
        <v>37.398464965068811</v>
      </c>
      <c r="Y100" s="4">
        <f t="shared" ca="1" si="24"/>
        <v>198.54944836540466</v>
      </c>
      <c r="Z100" s="4">
        <f t="shared" si="44"/>
        <v>171.61662102668586</v>
      </c>
      <c r="AA100" s="4">
        <f t="shared" si="45"/>
        <v>634.64335299351592</v>
      </c>
      <c r="AB100" s="4">
        <f t="shared" si="46"/>
        <v>201.84944836540467</v>
      </c>
      <c r="AC100" s="4">
        <f t="shared" si="47"/>
        <v>625.1109791492305</v>
      </c>
      <c r="AD100" s="4">
        <f t="shared" si="48"/>
        <v>201.84944836540467</v>
      </c>
      <c r="AE100" s="4">
        <f t="shared" si="49"/>
        <v>625.1109791492305</v>
      </c>
      <c r="AF100" s="4">
        <f t="shared" si="50"/>
        <v>13.856647006484081</v>
      </c>
    </row>
    <row r="101" spans="1:32" x14ac:dyDescent="0.35">
      <c r="A101" s="62">
        <v>18</v>
      </c>
      <c r="B101" s="29">
        <v>-34.777817601690877</v>
      </c>
      <c r="C101" s="29">
        <v>23.547764308846361</v>
      </c>
      <c r="D101" s="9">
        <f t="shared" si="28"/>
        <v>207.05754902205214</v>
      </c>
      <c r="E101" s="9">
        <f t="shared" si="29"/>
        <v>623.51185907699153</v>
      </c>
      <c r="F101" s="4">
        <f t="shared" si="30"/>
        <v>0</v>
      </c>
      <c r="G101" s="4">
        <f t="shared" si="31"/>
        <v>203.75754902205213</v>
      </c>
      <c r="H101" s="4">
        <f t="shared" si="32"/>
        <v>-24.988140923008473</v>
      </c>
      <c r="I101" s="4">
        <f t="shared" si="33"/>
        <v>744.02257535836395</v>
      </c>
      <c r="J101" s="4">
        <f t="shared" si="34"/>
        <v>-663.86651397301944</v>
      </c>
      <c r="K101" s="4">
        <f t="shared" si="35"/>
        <v>368.05754902205217</v>
      </c>
      <c r="L101" s="4">
        <f t="array" aca="1" ref="L101" ca="1">INDIRECT(ADDRESS(ROW(L101),COLUMN(G101)+F101))</f>
        <v>203.75754902205213</v>
      </c>
      <c r="M101" s="9">
        <f t="shared" si="36"/>
        <v>207.05754902205214</v>
      </c>
      <c r="N101" s="9">
        <f t="shared" si="37"/>
        <v>623.51185907699153</v>
      </c>
      <c r="O101" s="4">
        <f t="shared" si="38"/>
        <v>0</v>
      </c>
      <c r="P101" s="4">
        <f t="shared" si="26"/>
        <v>203.75754902205213</v>
      </c>
      <c r="Q101" s="4">
        <f t="shared" si="22"/>
        <v>-24.988140923008473</v>
      </c>
      <c r="R101" s="4">
        <f t="shared" si="39"/>
        <v>744.02257535836395</v>
      </c>
      <c r="S101" s="4">
        <f t="shared" si="40"/>
        <v>-663.86651397301944</v>
      </c>
      <c r="T101" s="4">
        <f t="shared" si="41"/>
        <v>368.05754902205217</v>
      </c>
      <c r="U101" s="4">
        <f t="array" aca="1" ref="U101" ca="1">INDIRECT(ADDRESS(ROW(U101),COLUMN(P101)+O101))</f>
        <v>203.75754902205213</v>
      </c>
      <c r="V101" s="4">
        <f t="shared" si="42"/>
        <v>-201.50670494479758</v>
      </c>
      <c r="W101" s="4">
        <f t="shared" si="43"/>
        <v>-39.199411125071748</v>
      </c>
      <c r="X101" s="4">
        <f t="shared" si="27"/>
        <v>39.199411125071748</v>
      </c>
      <c r="Y101" s="4">
        <f t="shared" ca="1" si="24"/>
        <v>203.75754902205213</v>
      </c>
      <c r="Z101" s="4">
        <f t="shared" si="44"/>
        <v>176.90905745549577</v>
      </c>
      <c r="AA101" s="4">
        <f t="shared" si="45"/>
        <v>633.30769779867728</v>
      </c>
      <c r="AB101" s="4">
        <f t="shared" si="46"/>
        <v>207.05754902205214</v>
      </c>
      <c r="AC101" s="4">
        <f t="shared" si="47"/>
        <v>623.51185907699153</v>
      </c>
      <c r="AD101" s="4">
        <f t="shared" si="48"/>
        <v>207.05754902205214</v>
      </c>
      <c r="AE101" s="4">
        <f t="shared" si="49"/>
        <v>623.51185907699153</v>
      </c>
      <c r="AF101" s="4">
        <f t="shared" si="50"/>
        <v>15.192302201322718</v>
      </c>
    </row>
    <row r="102" spans="1:32" x14ac:dyDescent="0.35">
      <c r="A102" s="62">
        <v>18.5</v>
      </c>
      <c r="B102" s="29">
        <v>-34.820280216267065</v>
      </c>
      <c r="C102" s="29">
        <v>24.024345435353201</v>
      </c>
      <c r="D102" s="9">
        <f t="shared" si="28"/>
        <v>212.24148602848396</v>
      </c>
      <c r="E102" s="9">
        <f t="shared" si="29"/>
        <v>621.85521049755789</v>
      </c>
      <c r="F102" s="4">
        <f t="shared" si="30"/>
        <v>0</v>
      </c>
      <c r="G102" s="4">
        <f t="shared" si="31"/>
        <v>208.94148602848395</v>
      </c>
      <c r="H102" s="4">
        <f t="shared" si="32"/>
        <v>-26.644789502442109</v>
      </c>
      <c r="I102" s="4">
        <f t="shared" si="33"/>
        <v>746.08567939701777</v>
      </c>
      <c r="J102" s="4">
        <f t="shared" si="34"/>
        <v>-664.71328534530085</v>
      </c>
      <c r="K102" s="4">
        <f t="shared" si="35"/>
        <v>373.24148602848396</v>
      </c>
      <c r="L102" s="4">
        <f t="array" aca="1" ref="L102" ca="1">INDIRECT(ADDRESS(ROW(L102),COLUMN(G102)+F102))</f>
        <v>208.94148602848395</v>
      </c>
      <c r="M102" s="9">
        <f t="shared" si="36"/>
        <v>212.24148602848396</v>
      </c>
      <c r="N102" s="9">
        <f t="shared" si="37"/>
        <v>621.85521049755789</v>
      </c>
      <c r="O102" s="4">
        <f t="shared" si="38"/>
        <v>0</v>
      </c>
      <c r="P102" s="4">
        <f t="shared" si="26"/>
        <v>208.94148602848395</v>
      </c>
      <c r="Q102" s="4">
        <f t="shared" si="22"/>
        <v>-26.644789502442109</v>
      </c>
      <c r="R102" s="4">
        <f t="shared" si="39"/>
        <v>746.08567939701777</v>
      </c>
      <c r="S102" s="4">
        <f t="shared" si="40"/>
        <v>-664.71328534530085</v>
      </c>
      <c r="T102" s="4">
        <f t="shared" si="41"/>
        <v>373.24148602848396</v>
      </c>
      <c r="U102" s="4">
        <f t="array" aca="1" ref="U102" ca="1">INDIRECT(ADDRESS(ROW(U102),COLUMN(P102)+O102))</f>
        <v>208.94148602848395</v>
      </c>
      <c r="V102" s="4">
        <f t="shared" si="42"/>
        <v>-206.59866953280533</v>
      </c>
      <c r="W102" s="4">
        <f t="shared" si="43"/>
        <v>-41.030222259881796</v>
      </c>
      <c r="X102" s="4">
        <f t="shared" si="27"/>
        <v>41.030222259881796</v>
      </c>
      <c r="Y102" s="4">
        <f t="shared" ca="1" si="24"/>
        <v>208.94148602848395</v>
      </c>
      <c r="Z102" s="4">
        <f t="shared" si="44"/>
        <v>182.17962615844743</v>
      </c>
      <c r="AA102" s="4">
        <f t="shared" si="45"/>
        <v>631.91376810559939</v>
      </c>
      <c r="AB102" s="4">
        <f t="shared" si="46"/>
        <v>212.24148602848396</v>
      </c>
      <c r="AC102" s="4">
        <f t="shared" si="47"/>
        <v>621.85521049755789</v>
      </c>
      <c r="AD102" s="4">
        <f t="shared" si="48"/>
        <v>212.24148602848396</v>
      </c>
      <c r="AE102" s="4">
        <f t="shared" si="49"/>
        <v>621.85521049755789</v>
      </c>
      <c r="AF102" s="4">
        <f t="shared" si="50"/>
        <v>16.586231894400612</v>
      </c>
    </row>
    <row r="103" spans="1:32" x14ac:dyDescent="0.35">
      <c r="A103" s="62">
        <v>19</v>
      </c>
      <c r="B103" s="29">
        <v>-34.868047862874931</v>
      </c>
      <c r="C103" s="29">
        <v>24.489302756148206</v>
      </c>
      <c r="D103" s="9">
        <f t="shared" si="28"/>
        <v>217.40130329284599</v>
      </c>
      <c r="E103" s="9">
        <f t="shared" si="29"/>
        <v>620.14141097744175</v>
      </c>
      <c r="F103" s="4">
        <f t="shared" si="30"/>
        <v>0</v>
      </c>
      <c r="G103" s="4">
        <f t="shared" si="31"/>
        <v>214.10130329284598</v>
      </c>
      <c r="H103" s="4">
        <f t="shared" si="32"/>
        <v>-28.358589022558249</v>
      </c>
      <c r="I103" s="4">
        <f t="shared" si="33"/>
        <v>748.08949940379136</v>
      </c>
      <c r="J103" s="4">
        <f t="shared" si="34"/>
        <v>-665.53859827314636</v>
      </c>
      <c r="K103" s="4">
        <f t="shared" si="35"/>
        <v>378.40130329284602</v>
      </c>
      <c r="L103" s="4">
        <f t="array" aca="1" ref="L103" ca="1">INDIRECT(ADDRESS(ROW(L103),COLUMN(G103)+F103))</f>
        <v>214.10130329284598</v>
      </c>
      <c r="M103" s="9">
        <f t="shared" si="36"/>
        <v>217.40130329284599</v>
      </c>
      <c r="N103" s="9">
        <f t="shared" si="37"/>
        <v>620.14141097744175</v>
      </c>
      <c r="O103" s="4">
        <f t="shared" si="38"/>
        <v>0</v>
      </c>
      <c r="P103" s="4">
        <f t="shared" si="26"/>
        <v>214.10130329284598</v>
      </c>
      <c r="Q103" s="4">
        <f t="shared" si="22"/>
        <v>-28.358589022558249</v>
      </c>
      <c r="R103" s="4">
        <f t="shared" si="39"/>
        <v>748.08949940379136</v>
      </c>
      <c r="S103" s="4">
        <f t="shared" si="40"/>
        <v>-665.53859827314636</v>
      </c>
      <c r="T103" s="4">
        <f t="shared" si="41"/>
        <v>378.40130329284602</v>
      </c>
      <c r="U103" s="4">
        <f t="array" aca="1" ref="U103" ca="1">INDIRECT(ADDRESS(ROW(U103),COLUMN(P103)+O103))</f>
        <v>214.10130329284598</v>
      </c>
      <c r="V103" s="4">
        <f t="shared" si="42"/>
        <v>-211.66941281449235</v>
      </c>
      <c r="W103" s="4">
        <f t="shared" si="43"/>
        <v>-42.890993481308129</v>
      </c>
      <c r="X103" s="4">
        <f t="shared" si="27"/>
        <v>42.890993481308129</v>
      </c>
      <c r="Y103" s="4">
        <f t="shared" ca="1" si="24"/>
        <v>214.10130329284598</v>
      </c>
      <c r="Z103" s="4">
        <f t="shared" si="44"/>
        <v>187.42836444634764</v>
      </c>
      <c r="AA103" s="4">
        <f t="shared" si="45"/>
        <v>630.46192147373358</v>
      </c>
      <c r="AB103" s="4">
        <f t="shared" si="46"/>
        <v>217.40130329284599</v>
      </c>
      <c r="AC103" s="4">
        <f t="shared" si="47"/>
        <v>620.14141097744175</v>
      </c>
      <c r="AD103" s="4">
        <f t="shared" si="48"/>
        <v>217.40130329284599</v>
      </c>
      <c r="AE103" s="4">
        <f t="shared" si="49"/>
        <v>620.14141097744175</v>
      </c>
      <c r="AF103" s="4">
        <f t="shared" si="50"/>
        <v>18.038078526266418</v>
      </c>
    </row>
    <row r="104" spans="1:32" x14ac:dyDescent="0.35">
      <c r="A104" s="62">
        <v>19.5</v>
      </c>
      <c r="B104" s="29">
        <v>-34.92070386097398</v>
      </c>
      <c r="C104" s="29">
        <v>24.942865792521708</v>
      </c>
      <c r="D104" s="9">
        <f t="shared" si="28"/>
        <v>222.53702091792582</v>
      </c>
      <c r="E104" s="9">
        <f t="shared" si="29"/>
        <v>618.37085595870212</v>
      </c>
      <c r="F104" s="4">
        <f t="shared" si="30"/>
        <v>0</v>
      </c>
      <c r="G104" s="4">
        <f t="shared" si="31"/>
        <v>219.2370209179258</v>
      </c>
      <c r="H104" s="4">
        <f t="shared" si="32"/>
        <v>-30.129144041297877</v>
      </c>
      <c r="I104" s="4">
        <f t="shared" si="33"/>
        <v>750.03435122669953</v>
      </c>
      <c r="J104" s="4">
        <f t="shared" si="34"/>
        <v>-666.34277523203627</v>
      </c>
      <c r="K104" s="4">
        <f t="shared" si="35"/>
        <v>383.53702091792582</v>
      </c>
      <c r="L104" s="4">
        <f t="array" aca="1" ref="L104" ca="1">INDIRECT(ADDRESS(ROW(L104),COLUMN(G104)+F104))</f>
        <v>219.2370209179258</v>
      </c>
      <c r="M104" s="9">
        <f t="shared" si="36"/>
        <v>222.53702091792582</v>
      </c>
      <c r="N104" s="9">
        <f t="shared" si="37"/>
        <v>618.37085595870212</v>
      </c>
      <c r="O104" s="4">
        <f t="shared" si="38"/>
        <v>0</v>
      </c>
      <c r="P104" s="4">
        <f t="shared" si="26"/>
        <v>219.2370209179258</v>
      </c>
      <c r="Q104" s="4">
        <f t="shared" si="22"/>
        <v>-30.129144041297877</v>
      </c>
      <c r="R104" s="4">
        <f t="shared" si="39"/>
        <v>750.03435122669953</v>
      </c>
      <c r="S104" s="4">
        <f t="shared" si="40"/>
        <v>-666.34277523203627</v>
      </c>
      <c r="T104" s="4">
        <f t="shared" si="41"/>
        <v>383.53702091792582</v>
      </c>
      <c r="U104" s="4">
        <f t="array" aca="1" ref="U104" ca="1">INDIRECT(ADDRESS(ROW(U104),COLUMN(P104)+O104))</f>
        <v>219.2370209179258</v>
      </c>
      <c r="V104" s="4">
        <f t="shared" si="42"/>
        <v>-216.7192272445082</v>
      </c>
      <c r="W104" s="4">
        <f t="shared" si="43"/>
        <v>-44.781840115961288</v>
      </c>
      <c r="X104" s="4">
        <f t="shared" si="27"/>
        <v>44.781840115961288</v>
      </c>
      <c r="Y104" s="4">
        <f t="shared" ca="1" si="24"/>
        <v>219.2370209179258</v>
      </c>
      <c r="Z104" s="4">
        <f t="shared" si="44"/>
        <v>192.65528565030377</v>
      </c>
      <c r="AA104" s="4">
        <f t="shared" si="45"/>
        <v>628.95253339641272</v>
      </c>
      <c r="AB104" s="4">
        <f t="shared" si="46"/>
        <v>222.53702091792582</v>
      </c>
      <c r="AC104" s="4">
        <f t="shared" si="47"/>
        <v>618.37085595870212</v>
      </c>
      <c r="AD104" s="4">
        <f t="shared" si="48"/>
        <v>222.53702091792582</v>
      </c>
      <c r="AE104" s="4">
        <f t="shared" si="49"/>
        <v>618.37085595870212</v>
      </c>
      <c r="AF104" s="4">
        <f t="shared" si="50"/>
        <v>19.547466603587281</v>
      </c>
    </row>
    <row r="105" spans="1:32" x14ac:dyDescent="0.35">
      <c r="A105" s="62">
        <v>20</v>
      </c>
      <c r="B105" s="29">
        <v>-34.977856159856998</v>
      </c>
      <c r="C105" s="29">
        <v>25.385275725356653</v>
      </c>
      <c r="D105" s="9">
        <f t="shared" si="28"/>
        <v>227.64863583969162</v>
      </c>
      <c r="E105" s="9">
        <f t="shared" si="29"/>
        <v>616.54395599742293</v>
      </c>
      <c r="F105" s="4">
        <f t="shared" si="30"/>
        <v>0</v>
      </c>
      <c r="G105" s="4">
        <f t="shared" si="31"/>
        <v>224.34863583969161</v>
      </c>
      <c r="H105" s="4">
        <f t="shared" si="32"/>
        <v>-31.956044002577073</v>
      </c>
      <c r="I105" s="4">
        <f t="shared" si="33"/>
        <v>751.92054740042727</v>
      </c>
      <c r="J105" s="4">
        <f t="shared" si="34"/>
        <v>-667.12615038532522</v>
      </c>
      <c r="K105" s="4">
        <f t="shared" si="35"/>
        <v>388.64863583969162</v>
      </c>
      <c r="L105" s="4">
        <f t="array" aca="1" ref="L105" ca="1">INDIRECT(ADDRESS(ROW(L105),COLUMN(G105)+F105))</f>
        <v>224.34863583969161</v>
      </c>
      <c r="M105" s="9">
        <f t="shared" si="36"/>
        <v>227.64863583969162</v>
      </c>
      <c r="N105" s="9">
        <f t="shared" si="37"/>
        <v>616.54395599742293</v>
      </c>
      <c r="O105" s="4">
        <f t="shared" si="38"/>
        <v>0</v>
      </c>
      <c r="P105" s="4">
        <f t="shared" si="26"/>
        <v>224.34863583969161</v>
      </c>
      <c r="Q105" s="4">
        <f t="shared" si="22"/>
        <v>-31.956044002577073</v>
      </c>
      <c r="R105" s="4">
        <f t="shared" si="39"/>
        <v>751.92054740042727</v>
      </c>
      <c r="S105" s="4">
        <f t="shared" si="40"/>
        <v>-667.12615038532522</v>
      </c>
      <c r="T105" s="4">
        <f t="shared" si="41"/>
        <v>388.64863583969162</v>
      </c>
      <c r="U105" s="4">
        <f t="array" aca="1" ref="U105" ca="1">INDIRECT(ADDRESS(ROW(U105),COLUMN(P105)+O105))</f>
        <v>224.34863583969161</v>
      </c>
      <c r="V105" s="4">
        <f t="shared" si="42"/>
        <v>-221.74836833182599</v>
      </c>
      <c r="W105" s="4">
        <f t="shared" si="43"/>
        <v>-46.702893846078126</v>
      </c>
      <c r="X105" s="4">
        <f t="shared" si="27"/>
        <v>46.702893846078126</v>
      </c>
      <c r="Y105" s="4">
        <f t="shared" ca="1" si="24"/>
        <v>224.34863583969161</v>
      </c>
      <c r="Z105" s="4">
        <f t="shared" si="44"/>
        <v>197.86037976077833</v>
      </c>
      <c r="AA105" s="4">
        <f t="shared" si="45"/>
        <v>627.3859945408467</v>
      </c>
      <c r="AB105" s="4">
        <f t="shared" si="46"/>
        <v>227.64863583969162</v>
      </c>
      <c r="AC105" s="4">
        <f t="shared" si="47"/>
        <v>616.54395599742293</v>
      </c>
      <c r="AD105" s="4">
        <f t="shared" si="48"/>
        <v>227.64863583969162</v>
      </c>
      <c r="AE105" s="4">
        <f t="shared" si="49"/>
        <v>616.54395599742293</v>
      </c>
      <c r="AF105" s="4">
        <f t="shared" si="50"/>
        <v>21.114005459153304</v>
      </c>
    </row>
    <row r="106" spans="1:32" x14ac:dyDescent="0.35">
      <c r="A106" s="62">
        <v>20.5</v>
      </c>
      <c r="B106" s="29">
        <v>-35.03913660499181</v>
      </c>
      <c r="C106" s="29">
        <v>25.816782921652628</v>
      </c>
      <c r="D106" s="9">
        <f t="shared" si="28"/>
        <v>232.7361225910401</v>
      </c>
      <c r="E106" s="9">
        <f t="shared" si="29"/>
        <v>614.66113427733808</v>
      </c>
      <c r="F106" s="4">
        <f t="shared" si="30"/>
        <v>0</v>
      </c>
      <c r="G106" s="4">
        <f t="shared" si="31"/>
        <v>229.43612259104009</v>
      </c>
      <c r="H106" s="4">
        <f t="shared" si="32"/>
        <v>-33.838865722661922</v>
      </c>
      <c r="I106" s="4">
        <f t="shared" si="33"/>
        <v>753.74839573258373</v>
      </c>
      <c r="J106" s="4">
        <f t="shared" si="34"/>
        <v>-667.88906646183932</v>
      </c>
      <c r="K106" s="4">
        <f t="shared" si="35"/>
        <v>393.7361225910401</v>
      </c>
      <c r="L106" s="4">
        <f t="array" aca="1" ref="L106" ca="1">INDIRECT(ADDRESS(ROW(L106),COLUMN(G106)+F106))</f>
        <v>229.43612259104009</v>
      </c>
      <c r="M106" s="9">
        <f t="shared" si="36"/>
        <v>232.7361225910401</v>
      </c>
      <c r="N106" s="9">
        <f t="shared" si="37"/>
        <v>614.66113427733808</v>
      </c>
      <c r="O106" s="4">
        <f t="shared" si="38"/>
        <v>0</v>
      </c>
      <c r="P106" s="4">
        <f t="shared" si="26"/>
        <v>229.43612259104009</v>
      </c>
      <c r="Q106" s="4">
        <f t="shared" si="22"/>
        <v>-33.838865722661922</v>
      </c>
      <c r="R106" s="4">
        <f t="shared" si="39"/>
        <v>753.74839573258373</v>
      </c>
      <c r="S106" s="4">
        <f t="shared" si="40"/>
        <v>-667.88906646183932</v>
      </c>
      <c r="T106" s="4">
        <f t="shared" si="41"/>
        <v>393.7361225910401</v>
      </c>
      <c r="U106" s="4">
        <f t="array" aca="1" ref="U106" ca="1">INDIRECT(ADDRESS(ROW(U106),COLUMN(P106)+O106))</f>
        <v>229.43612259104009</v>
      </c>
      <c r="V106" s="4">
        <f t="shared" si="42"/>
        <v>-226.75705578953745</v>
      </c>
      <c r="W106" s="4">
        <f t="shared" si="43"/>
        <v>-48.654299220805981</v>
      </c>
      <c r="X106" s="4">
        <f t="shared" si="27"/>
        <v>48.654299220805981</v>
      </c>
      <c r="Y106" s="4">
        <f t="shared" ca="1" si="24"/>
        <v>229.43612259104009</v>
      </c>
      <c r="Z106" s="4">
        <f t="shared" si="44"/>
        <v>203.04361419186588</v>
      </c>
      <c r="AA106" s="4">
        <f t="shared" si="45"/>
        <v>625.76270826326322</v>
      </c>
      <c r="AB106" s="4">
        <f t="shared" si="46"/>
        <v>232.7361225910401</v>
      </c>
      <c r="AC106" s="4">
        <f t="shared" si="47"/>
        <v>614.66113427733808</v>
      </c>
      <c r="AD106" s="4">
        <f t="shared" si="48"/>
        <v>232.7361225910401</v>
      </c>
      <c r="AE106" s="4">
        <f t="shared" si="49"/>
        <v>614.66113427733808</v>
      </c>
      <c r="AF106" s="4">
        <f t="shared" si="50"/>
        <v>22.737291736736779</v>
      </c>
    </row>
    <row r="107" spans="1:32" x14ac:dyDescent="0.35">
      <c r="A107" s="62">
        <v>21</v>
      </c>
      <c r="B107" s="29">
        <v>-35.104200108347662</v>
      </c>
      <c r="C107" s="29">
        <v>26.237644721289783</v>
      </c>
      <c r="D107" s="9">
        <f t="shared" si="28"/>
        <v>237.7994341614457</v>
      </c>
      <c r="E107" s="9">
        <f t="shared" si="29"/>
        <v>612.72282438343518</v>
      </c>
      <c r="F107" s="4">
        <f t="shared" si="30"/>
        <v>0</v>
      </c>
      <c r="G107" s="4">
        <f t="shared" si="31"/>
        <v>234.49943416144569</v>
      </c>
      <c r="H107" s="4">
        <f t="shared" si="32"/>
        <v>-35.777175616564818</v>
      </c>
      <c r="I107" s="4">
        <f t="shared" si="33"/>
        <v>755.51819815075612</v>
      </c>
      <c r="J107" s="4">
        <f t="shared" si="34"/>
        <v>-668.63187199900221</v>
      </c>
      <c r="K107" s="4">
        <f t="shared" si="35"/>
        <v>398.79943416144567</v>
      </c>
      <c r="L107" s="4">
        <f t="array" aca="1" ref="L107" ca="1">INDIRECT(ADDRESS(ROW(L107),COLUMN(G107)+F107))</f>
        <v>234.49943416144569</v>
      </c>
      <c r="M107" s="9">
        <f t="shared" si="36"/>
        <v>237.7994341614457</v>
      </c>
      <c r="N107" s="9">
        <f t="shared" si="37"/>
        <v>612.72282438343518</v>
      </c>
      <c r="O107" s="4">
        <f t="shared" si="38"/>
        <v>0</v>
      </c>
      <c r="P107" s="4">
        <f t="shared" si="26"/>
        <v>234.49943416144569</v>
      </c>
      <c r="Q107" s="4">
        <f t="shared" si="22"/>
        <v>-35.777175616564818</v>
      </c>
      <c r="R107" s="4">
        <f t="shared" si="39"/>
        <v>755.51819815075612</v>
      </c>
      <c r="S107" s="4">
        <f t="shared" si="40"/>
        <v>-668.63187199900221</v>
      </c>
      <c r="T107" s="4">
        <f t="shared" si="41"/>
        <v>398.79943416144567</v>
      </c>
      <c r="U107" s="4">
        <f t="array" aca="1" ref="U107" ca="1">INDIRECT(ADDRESS(ROW(U107),COLUMN(P107)+O107))</f>
        <v>234.49943416144569</v>
      </c>
      <c r="V107" s="4">
        <f t="shared" si="42"/>
        <v>-231.74547482402539</v>
      </c>
      <c r="W107" s="4">
        <f t="shared" si="43"/>
        <v>-50.63621051899257</v>
      </c>
      <c r="X107" s="4">
        <f t="shared" si="27"/>
        <v>50.63621051899257</v>
      </c>
      <c r="Y107" s="4">
        <f t="shared" ca="1" si="24"/>
        <v>234.49943416144569</v>
      </c>
      <c r="Z107" s="4">
        <f t="shared" si="44"/>
        <v>208.20493464148441</v>
      </c>
      <c r="AA107" s="4">
        <f t="shared" si="45"/>
        <v>624.08308838402115</v>
      </c>
      <c r="AB107" s="4">
        <f t="shared" si="46"/>
        <v>237.7994341614457</v>
      </c>
      <c r="AC107" s="4">
        <f t="shared" si="47"/>
        <v>612.72282438343518</v>
      </c>
      <c r="AD107" s="4">
        <f t="shared" si="48"/>
        <v>237.7994341614457</v>
      </c>
      <c r="AE107" s="4">
        <f t="shared" si="49"/>
        <v>612.72282438343518</v>
      </c>
      <c r="AF107" s="4">
        <f t="shared" si="50"/>
        <v>24.416911615978847</v>
      </c>
    </row>
    <row r="108" spans="1:32" x14ac:dyDescent="0.35">
      <c r="A108" s="62">
        <v>21.5</v>
      </c>
      <c r="B108" s="29">
        <v>-35.172723748095464</v>
      </c>
      <c r="C108" s="29">
        <v>26.64812346762541</v>
      </c>
      <c r="D108" s="9">
        <f t="shared" si="28"/>
        <v>242.83850292712032</v>
      </c>
      <c r="E108" s="9">
        <f t="shared" si="29"/>
        <v>610.72946831912964</v>
      </c>
      <c r="F108" s="4">
        <f t="shared" si="30"/>
        <v>0</v>
      </c>
      <c r="G108" s="4">
        <f t="shared" si="31"/>
        <v>239.53850292712031</v>
      </c>
      <c r="H108" s="4">
        <f t="shared" si="32"/>
        <v>-37.770531680870363</v>
      </c>
      <c r="I108" s="4">
        <f t="shared" si="33"/>
        <v>757.23024978147146</v>
      </c>
      <c r="J108" s="4">
        <f t="shared" si="34"/>
        <v>-669.35491892360051</v>
      </c>
      <c r="K108" s="4">
        <f t="shared" si="35"/>
        <v>403.83850292712032</v>
      </c>
      <c r="L108" s="4">
        <f t="array" aca="1" ref="L108" ca="1">INDIRECT(ADDRESS(ROW(L108),COLUMN(G108)+F108))</f>
        <v>239.53850292712031</v>
      </c>
      <c r="M108" s="9">
        <f t="shared" si="36"/>
        <v>242.83850292712032</v>
      </c>
      <c r="N108" s="9">
        <f t="shared" si="37"/>
        <v>610.72946831912964</v>
      </c>
      <c r="O108" s="4">
        <f t="shared" si="38"/>
        <v>0</v>
      </c>
      <c r="P108" s="4">
        <f t="shared" si="26"/>
        <v>239.53850292712031</v>
      </c>
      <c r="Q108" s="4">
        <f t="shared" si="22"/>
        <v>-37.770531680870363</v>
      </c>
      <c r="R108" s="4">
        <f t="shared" si="39"/>
        <v>757.23024978147146</v>
      </c>
      <c r="S108" s="4">
        <f t="shared" si="40"/>
        <v>-669.35491892360051</v>
      </c>
      <c r="T108" s="4">
        <f t="shared" si="41"/>
        <v>403.83850292712032</v>
      </c>
      <c r="U108" s="4">
        <f t="array" aca="1" ref="U108" ca="1">INDIRECT(ADDRESS(ROW(U108),COLUMN(P108)+O108))</f>
        <v>239.53850292712031</v>
      </c>
      <c r="V108" s="4">
        <f t="shared" si="42"/>
        <v>-236.71377752657426</v>
      </c>
      <c r="W108" s="4">
        <f t="shared" si="43"/>
        <v>-52.648788942587849</v>
      </c>
      <c r="X108" s="4">
        <f t="shared" si="27"/>
        <v>52.648788942587849</v>
      </c>
      <c r="Y108" s="4">
        <f t="shared" ca="1" si="24"/>
        <v>239.53850292712031</v>
      </c>
      <c r="Z108" s="4">
        <f t="shared" si="44"/>
        <v>213.34426602209015</v>
      </c>
      <c r="AA108" s="4">
        <f t="shared" si="45"/>
        <v>622.34755720628993</v>
      </c>
      <c r="AB108" s="4">
        <f t="shared" si="46"/>
        <v>242.83850292712032</v>
      </c>
      <c r="AC108" s="4">
        <f t="shared" si="47"/>
        <v>610.72946831912964</v>
      </c>
      <c r="AD108" s="4">
        <f t="shared" si="48"/>
        <v>242.83850292712032</v>
      </c>
      <c r="AE108" s="4">
        <f t="shared" si="49"/>
        <v>610.72946831912964</v>
      </c>
      <c r="AF108" s="4">
        <f t="shared" si="50"/>
        <v>26.152442793710065</v>
      </c>
    </row>
    <row r="109" spans="1:32" x14ac:dyDescent="0.35">
      <c r="A109" s="62">
        <v>22</v>
      </c>
      <c r="B109" s="29">
        <v>-35.244405819456233</v>
      </c>
      <c r="C109" s="29">
        <v>27.048484764849626</v>
      </c>
      <c r="D109" s="9">
        <f t="shared" si="28"/>
        <v>247.85324162990639</v>
      </c>
      <c r="E109" s="9">
        <f t="shared" si="29"/>
        <v>608.68151474993942</v>
      </c>
      <c r="F109" s="4">
        <f t="shared" si="30"/>
        <v>0</v>
      </c>
      <c r="G109" s="4">
        <f t="shared" si="31"/>
        <v>244.55324162990638</v>
      </c>
      <c r="H109" s="4">
        <f t="shared" si="32"/>
        <v>-39.818485250060576</v>
      </c>
      <c r="I109" s="4">
        <f t="shared" si="33"/>
        <v>758.88483823399406</v>
      </c>
      <c r="J109" s="4">
        <f t="shared" si="34"/>
        <v>-670.05856044236316</v>
      </c>
      <c r="K109" s="4">
        <f t="shared" si="35"/>
        <v>408.85324162990639</v>
      </c>
      <c r="L109" s="4">
        <f t="array" aca="1" ref="L109" ca="1">INDIRECT(ADDRESS(ROW(L109),COLUMN(G109)+F109))</f>
        <v>244.55324162990638</v>
      </c>
      <c r="M109" s="9">
        <f t="shared" si="36"/>
        <v>247.85324162990639</v>
      </c>
      <c r="N109" s="9">
        <f t="shared" si="37"/>
        <v>608.68151474993942</v>
      </c>
      <c r="O109" s="4">
        <f t="shared" si="38"/>
        <v>0</v>
      </c>
      <c r="P109" s="4">
        <f t="shared" si="26"/>
        <v>244.55324162990638</v>
      </c>
      <c r="Q109" s="4">
        <f t="shared" si="22"/>
        <v>-39.818485250060576</v>
      </c>
      <c r="R109" s="4">
        <f t="shared" si="39"/>
        <v>758.88483823399406</v>
      </c>
      <c r="S109" s="4">
        <f t="shared" si="40"/>
        <v>-670.05856044236316</v>
      </c>
      <c r="T109" s="4">
        <f t="shared" si="41"/>
        <v>408.85324162990639</v>
      </c>
      <c r="U109" s="4">
        <f t="array" aca="1" ref="U109" ca="1">INDIRECT(ADDRESS(ROW(U109),COLUMN(P109)+O109))</f>
        <v>244.55324162990638</v>
      </c>
      <c r="V109" s="4">
        <f t="shared" si="42"/>
        <v>-241.66208433572646</v>
      </c>
      <c r="W109" s="4">
        <f t="shared" si="43"/>
        <v>-54.692200118635689</v>
      </c>
      <c r="X109" s="4">
        <f t="shared" si="27"/>
        <v>54.692200118635689</v>
      </c>
      <c r="Y109" s="4">
        <f t="shared" ca="1" si="24"/>
        <v>244.55324162990638</v>
      </c>
      <c r="Z109" s="4">
        <f t="shared" si="44"/>
        <v>218.46151344013924</v>
      </c>
      <c r="AA109" s="4">
        <f t="shared" si="45"/>
        <v>620.55654376122379</v>
      </c>
      <c r="AB109" s="4">
        <f t="shared" si="46"/>
        <v>247.85324162990639</v>
      </c>
      <c r="AC109" s="4">
        <f t="shared" si="47"/>
        <v>608.68151474993942</v>
      </c>
      <c r="AD109" s="4">
        <f t="shared" si="48"/>
        <v>247.85324162990639</v>
      </c>
      <c r="AE109" s="4">
        <f t="shared" si="49"/>
        <v>608.68151474993942</v>
      </c>
      <c r="AF109" s="4">
        <f t="shared" si="50"/>
        <v>27.943456238776207</v>
      </c>
    </row>
    <row r="110" spans="1:32" x14ac:dyDescent="0.35">
      <c r="A110" s="62">
        <v>22.5</v>
      </c>
      <c r="B110" s="29">
        <v>-35.318964855177633</v>
      </c>
      <c r="C110" s="29">
        <v>27.43899594481865</v>
      </c>
      <c r="D110" s="9">
        <f t="shared" si="28"/>
        <v>252.84354438642151</v>
      </c>
      <c r="E110" s="9">
        <f t="shared" si="29"/>
        <v>606.57941745637686</v>
      </c>
      <c r="F110" s="4">
        <f t="shared" si="30"/>
        <v>0</v>
      </c>
      <c r="G110" s="4">
        <f t="shared" si="31"/>
        <v>249.5435443864215</v>
      </c>
      <c r="H110" s="4">
        <f t="shared" si="32"/>
        <v>-41.920582543623141</v>
      </c>
      <c r="I110" s="4">
        <f t="shared" si="33"/>
        <v>760.48224306383759</v>
      </c>
      <c r="J110" s="4">
        <f t="shared" si="34"/>
        <v>-670.74314921510472</v>
      </c>
      <c r="K110" s="4">
        <f t="shared" si="35"/>
        <v>413.84354438642151</v>
      </c>
      <c r="L110" s="4">
        <f t="array" aca="1" ref="L110" ca="1">INDIRECT(ADDRESS(ROW(L110),COLUMN(G110)+F110))</f>
        <v>249.5435443864215</v>
      </c>
      <c r="M110" s="9">
        <f t="shared" si="36"/>
        <v>252.84354438642151</v>
      </c>
      <c r="N110" s="9">
        <f t="shared" si="37"/>
        <v>606.57941745637686</v>
      </c>
      <c r="O110" s="4">
        <f t="shared" si="38"/>
        <v>0</v>
      </c>
      <c r="P110" s="4">
        <f t="shared" si="26"/>
        <v>249.5435443864215</v>
      </c>
      <c r="Q110" s="4">
        <f t="shared" si="22"/>
        <v>-41.920582543623141</v>
      </c>
      <c r="R110" s="4">
        <f t="shared" si="39"/>
        <v>760.48224306383759</v>
      </c>
      <c r="S110" s="4">
        <f t="shared" si="40"/>
        <v>-670.74314921510472</v>
      </c>
      <c r="T110" s="4">
        <f t="shared" si="41"/>
        <v>413.84354438642151</v>
      </c>
      <c r="U110" s="4">
        <f t="array" aca="1" ref="U110" ca="1">INDIRECT(ADDRESS(ROW(U110),COLUMN(P110)+O110))</f>
        <v>249.5435443864215</v>
      </c>
      <c r="V110" s="4">
        <f t="shared" si="42"/>
        <v>-246.59048554347441</v>
      </c>
      <c r="W110" s="4">
        <f t="shared" si="43"/>
        <v>-56.766611887342563</v>
      </c>
      <c r="X110" s="4">
        <f t="shared" si="27"/>
        <v>56.766611887342563</v>
      </c>
      <c r="Y110" s="4">
        <f t="shared" ca="1" si="24"/>
        <v>249.5435443864215</v>
      </c>
      <c r="Z110" s="4">
        <f t="shared" si="44"/>
        <v>223.55656320581372</v>
      </c>
      <c r="AA110" s="4">
        <f t="shared" si="45"/>
        <v>618.71048226235018</v>
      </c>
      <c r="AB110" s="4">
        <f t="shared" si="46"/>
        <v>252.84354438642151</v>
      </c>
      <c r="AC110" s="4">
        <f t="shared" si="47"/>
        <v>606.57941745637686</v>
      </c>
      <c r="AD110" s="4">
        <f t="shared" si="48"/>
        <v>252.84354438642151</v>
      </c>
      <c r="AE110" s="4">
        <f t="shared" si="49"/>
        <v>606.57941745637686</v>
      </c>
      <c r="AF110" s="4">
        <f t="shared" si="50"/>
        <v>29.789517737649817</v>
      </c>
    </row>
    <row r="111" spans="1:32" x14ac:dyDescent="0.35">
      <c r="A111" s="62">
        <v>23</v>
      </c>
      <c r="B111" s="29">
        <v>-35.396138631151743</v>
      </c>
      <c r="C111" s="29">
        <v>27.819924726238217</v>
      </c>
      <c r="D111" s="9">
        <f t="shared" si="28"/>
        <v>257.80928771193862</v>
      </c>
      <c r="E111" s="9">
        <f t="shared" si="29"/>
        <v>604.42363397893337</v>
      </c>
      <c r="F111" s="4">
        <f t="shared" si="30"/>
        <v>0</v>
      </c>
      <c r="G111" s="4">
        <f t="shared" si="31"/>
        <v>254.50928771193861</v>
      </c>
      <c r="H111" s="4">
        <f t="shared" si="32"/>
        <v>-44.076366021066633</v>
      </c>
      <c r="I111" s="4">
        <f t="shared" si="33"/>
        <v>762.02273539290024</v>
      </c>
      <c r="J111" s="4">
        <f t="shared" si="34"/>
        <v>-671.40903578414554</v>
      </c>
      <c r="K111" s="4">
        <f t="shared" si="35"/>
        <v>418.80928771193862</v>
      </c>
      <c r="L111" s="4">
        <f t="array" aca="1" ref="L111" ca="1">INDIRECT(ADDRESS(ROW(L111),COLUMN(G111)+F111))</f>
        <v>254.50928771193861</v>
      </c>
      <c r="M111" s="9">
        <f t="shared" si="36"/>
        <v>257.80928771193862</v>
      </c>
      <c r="N111" s="9">
        <f t="shared" si="37"/>
        <v>604.42363397893337</v>
      </c>
      <c r="O111" s="4">
        <f t="shared" si="38"/>
        <v>0</v>
      </c>
      <c r="P111" s="4">
        <f t="shared" si="26"/>
        <v>254.50928771193861</v>
      </c>
      <c r="Q111" s="4">
        <f t="shared" si="22"/>
        <v>-44.076366021066633</v>
      </c>
      <c r="R111" s="4">
        <f t="shared" si="39"/>
        <v>762.02273539290024</v>
      </c>
      <c r="S111" s="4">
        <f t="shared" si="40"/>
        <v>-671.40903578414554</v>
      </c>
      <c r="T111" s="4">
        <f t="shared" si="41"/>
        <v>418.80928771193862</v>
      </c>
      <c r="U111" s="4">
        <f t="array" aca="1" ref="U111" ca="1">INDIRECT(ADDRESS(ROW(U111),COLUMN(P111)+O111))</f>
        <v>254.50928771193861</v>
      </c>
      <c r="V111" s="4">
        <f t="shared" si="42"/>
        <v>-251.49904282268068</v>
      </c>
      <c r="W111" s="4">
        <f t="shared" si="43"/>
        <v>-58.872192353748964</v>
      </c>
      <c r="X111" s="4">
        <f t="shared" si="27"/>
        <v>58.872192353748964</v>
      </c>
      <c r="Y111" s="4">
        <f t="shared" ca="1" si="24"/>
        <v>254.50928771193861</v>
      </c>
      <c r="Z111" s="4">
        <f t="shared" si="44"/>
        <v>228.62928385749626</v>
      </c>
      <c r="AA111" s="4">
        <f t="shared" si="45"/>
        <v>616.8098107520434</v>
      </c>
      <c r="AB111" s="4">
        <f t="shared" si="46"/>
        <v>257.80928771193862</v>
      </c>
      <c r="AC111" s="4">
        <f t="shared" si="47"/>
        <v>604.42363397893337</v>
      </c>
      <c r="AD111" s="4">
        <f t="shared" si="48"/>
        <v>257.80928771193862</v>
      </c>
      <c r="AE111" s="4">
        <f t="shared" si="49"/>
        <v>604.42363397893337</v>
      </c>
      <c r="AF111" s="4">
        <f t="shared" si="50"/>
        <v>31.690189247956596</v>
      </c>
    </row>
    <row r="112" spans="1:32" x14ac:dyDescent="0.35">
      <c r="A112" s="62">
        <v>23.5</v>
      </c>
      <c r="B112" s="29">
        <v>-35.475683170042679</v>
      </c>
      <c r="C112" s="29">
        <v>28.191538049500721</v>
      </c>
      <c r="D112" s="9">
        <f t="shared" si="28"/>
        <v>262.75033154613186</v>
      </c>
      <c r="E112" s="9">
        <f t="shared" si="29"/>
        <v>602.21462443846121</v>
      </c>
      <c r="F112" s="4">
        <f t="shared" si="30"/>
        <v>0</v>
      </c>
      <c r="G112" s="4">
        <f t="shared" si="31"/>
        <v>259.45033154613185</v>
      </c>
      <c r="H112" s="4">
        <f t="shared" si="32"/>
        <v>-46.285375561538785</v>
      </c>
      <c r="I112" s="4">
        <f t="shared" si="33"/>
        <v>763.50657766516224</v>
      </c>
      <c r="J112" s="4">
        <f t="shared" si="34"/>
        <v>-672.05656723496895</v>
      </c>
      <c r="K112" s="4">
        <f t="shared" si="35"/>
        <v>423.75033154613186</v>
      </c>
      <c r="L112" s="4">
        <f t="array" aca="1" ref="L112" ca="1">INDIRECT(ADDRESS(ROW(L112),COLUMN(G112)+F112))</f>
        <v>259.45033154613185</v>
      </c>
      <c r="M112" s="9">
        <f t="shared" si="36"/>
        <v>262.75033154613186</v>
      </c>
      <c r="N112" s="9">
        <f t="shared" si="37"/>
        <v>602.21462443846121</v>
      </c>
      <c r="O112" s="4">
        <f t="shared" si="38"/>
        <v>0</v>
      </c>
      <c r="P112" s="4">
        <f t="shared" si="26"/>
        <v>259.45033154613185</v>
      </c>
      <c r="Q112" s="4">
        <f t="shared" si="22"/>
        <v>-46.285375561538785</v>
      </c>
      <c r="R112" s="4">
        <f t="shared" si="39"/>
        <v>763.50657766516224</v>
      </c>
      <c r="S112" s="4">
        <f t="shared" si="40"/>
        <v>-672.05656723496895</v>
      </c>
      <c r="T112" s="4">
        <f t="shared" si="41"/>
        <v>423.75033154613186</v>
      </c>
      <c r="U112" s="4">
        <f t="array" aca="1" ref="U112" ca="1">INDIRECT(ADDRESS(ROW(U112),COLUMN(P112)+O112))</f>
        <v>259.45033154613185</v>
      </c>
      <c r="V112" s="4">
        <f t="shared" si="42"/>
        <v>-256.3877907569597</v>
      </c>
      <c r="W112" s="4">
        <f t="shared" si="43"/>
        <v>-61.00910818095835</v>
      </c>
      <c r="X112" s="4">
        <f t="shared" si="27"/>
        <v>61.00910818095835</v>
      </c>
      <c r="Y112" s="4">
        <f t="shared" ca="1" si="24"/>
        <v>259.45033154613185</v>
      </c>
      <c r="Z112" s="4">
        <f t="shared" si="44"/>
        <v>233.67952718812347</v>
      </c>
      <c r="AA112" s="4">
        <f t="shared" si="45"/>
        <v>614.85496992339154</v>
      </c>
      <c r="AB112" s="4">
        <f t="shared" si="46"/>
        <v>262.75033154613186</v>
      </c>
      <c r="AC112" s="4">
        <f t="shared" si="47"/>
        <v>602.21462443846121</v>
      </c>
      <c r="AD112" s="4">
        <f t="shared" si="48"/>
        <v>262.75033154613186</v>
      </c>
      <c r="AE112" s="4">
        <f t="shared" si="49"/>
        <v>602.21462443846121</v>
      </c>
      <c r="AF112" s="4">
        <f t="shared" si="50"/>
        <v>33.645030076608464</v>
      </c>
    </row>
    <row r="113" spans="1:32" x14ac:dyDescent="0.35">
      <c r="A113" s="62">
        <v>24</v>
      </c>
      <c r="B113" s="29">
        <v>-35.557371753458355</v>
      </c>
      <c r="C113" s="29">
        <v>28.554101071117906</v>
      </c>
      <c r="D113" s="9">
        <f t="shared" si="28"/>
        <v>267.6665202701509</v>
      </c>
      <c r="E113" s="9">
        <f t="shared" si="29"/>
        <v>599.9528505158944</v>
      </c>
      <c r="F113" s="4">
        <f t="shared" si="30"/>
        <v>0</v>
      </c>
      <c r="G113" s="4">
        <f t="shared" si="31"/>
        <v>264.36652027015089</v>
      </c>
      <c r="H113" s="4">
        <f t="shared" si="32"/>
        <v>-48.547149484105603</v>
      </c>
      <c r="I113" s="4">
        <f t="shared" si="33"/>
        <v>764.93402351886857</v>
      </c>
      <c r="J113" s="4">
        <f t="shared" si="34"/>
        <v>-672.68608606450437</v>
      </c>
      <c r="K113" s="4">
        <f t="shared" si="35"/>
        <v>428.6665202701509</v>
      </c>
      <c r="L113" s="4">
        <f t="array" aca="1" ref="L113" ca="1">INDIRECT(ADDRESS(ROW(L113),COLUMN(G113)+F113))</f>
        <v>264.36652027015089</v>
      </c>
      <c r="M113" s="9">
        <f t="shared" si="36"/>
        <v>267.6665202701509</v>
      </c>
      <c r="N113" s="9">
        <f t="shared" si="37"/>
        <v>599.9528505158944</v>
      </c>
      <c r="O113" s="4">
        <f t="shared" si="38"/>
        <v>0</v>
      </c>
      <c r="P113" s="4">
        <f t="shared" si="26"/>
        <v>264.36652027015089</v>
      </c>
      <c r="Q113" s="4">
        <f t="shared" si="22"/>
        <v>-48.547149484105603</v>
      </c>
      <c r="R113" s="4">
        <f t="shared" si="39"/>
        <v>764.93402351886857</v>
      </c>
      <c r="S113" s="4">
        <f t="shared" si="40"/>
        <v>-672.68608606450437</v>
      </c>
      <c r="T113" s="4">
        <f t="shared" si="41"/>
        <v>428.6665202701509</v>
      </c>
      <c r="U113" s="4">
        <f t="array" aca="1" ref="U113" ca="1">INDIRECT(ADDRESS(ROW(U113),COLUMN(P113)+O113))</f>
        <v>264.36652027015089</v>
      </c>
      <c r="V113" s="4">
        <f t="shared" si="42"/>
        <v>-261.2567383576411</v>
      </c>
      <c r="W113" s="4">
        <f t="shared" si="43"/>
        <v>-63.177523103610653</v>
      </c>
      <c r="X113" s="4">
        <f t="shared" si="27"/>
        <v>63.177523103610653</v>
      </c>
      <c r="Y113" s="4">
        <f t="shared" ca="1" si="24"/>
        <v>264.36652027015089</v>
      </c>
      <c r="Z113" s="4">
        <f t="shared" si="44"/>
        <v>238.70712926288044</v>
      </c>
      <c r="AA113" s="4">
        <f t="shared" si="45"/>
        <v>612.8464021013973</v>
      </c>
      <c r="AB113" s="4">
        <f t="shared" si="46"/>
        <v>267.6665202701509</v>
      </c>
      <c r="AC113" s="4">
        <f t="shared" si="47"/>
        <v>599.9528505158944</v>
      </c>
      <c r="AD113" s="4">
        <f t="shared" si="48"/>
        <v>267.6665202701509</v>
      </c>
      <c r="AE113" s="4">
        <f t="shared" si="49"/>
        <v>599.9528505158944</v>
      </c>
      <c r="AF113" s="4">
        <f t="shared" si="50"/>
        <v>35.653597898602698</v>
      </c>
    </row>
    <row r="114" spans="1:32" x14ac:dyDescent="0.35">
      <c r="A114" s="62">
        <v>24.5</v>
      </c>
      <c r="B114" s="29">
        <v>-35.640993951157469</v>
      </c>
      <c r="C114" s="29">
        <v>28.907876302474133</v>
      </c>
      <c r="D114" s="9">
        <f t="shared" si="28"/>
        <v>272.55768370652976</v>
      </c>
      <c r="E114" s="9">
        <f t="shared" si="29"/>
        <v>597.63877457603644</v>
      </c>
      <c r="F114" s="4">
        <f t="shared" si="30"/>
        <v>0</v>
      </c>
      <c r="G114" s="4">
        <f t="shared" si="31"/>
        <v>269.25768370652975</v>
      </c>
      <c r="H114" s="4">
        <f t="shared" si="32"/>
        <v>-50.86122542396356</v>
      </c>
      <c r="I114" s="4">
        <f t="shared" si="33"/>
        <v>766.30531775804138</v>
      </c>
      <c r="J114" s="4">
        <f t="shared" si="34"/>
        <v>-673.29792923497291</v>
      </c>
      <c r="K114" s="4">
        <f t="shared" si="35"/>
        <v>433.55768370652976</v>
      </c>
      <c r="L114" s="4">
        <f t="array" aca="1" ref="L114" ca="1">INDIRECT(ADDRESS(ROW(L114),COLUMN(G114)+F114))</f>
        <v>269.25768370652975</v>
      </c>
      <c r="M114" s="9">
        <f t="shared" si="36"/>
        <v>272.55768370652976</v>
      </c>
      <c r="N114" s="9">
        <f t="shared" si="37"/>
        <v>597.63877457603644</v>
      </c>
      <c r="O114" s="4">
        <f t="shared" si="38"/>
        <v>0</v>
      </c>
      <c r="P114" s="4">
        <f t="shared" si="26"/>
        <v>269.25768370652975</v>
      </c>
      <c r="Q114" s="4">
        <f t="shared" si="22"/>
        <v>-50.86122542396356</v>
      </c>
      <c r="R114" s="4">
        <f t="shared" si="39"/>
        <v>766.30531775804138</v>
      </c>
      <c r="S114" s="4">
        <f t="shared" si="40"/>
        <v>-673.29792923497291</v>
      </c>
      <c r="T114" s="4">
        <f t="shared" si="41"/>
        <v>433.55768370652976</v>
      </c>
      <c r="U114" s="4">
        <f t="array" aca="1" ref="U114" ca="1">INDIRECT(ADDRESS(ROW(U114),COLUMN(P114)+O114))</f>
        <v>269.25768370652975</v>
      </c>
      <c r="V114" s="4">
        <f t="shared" si="42"/>
        <v>-266.10587055540151</v>
      </c>
      <c r="W114" s="4">
        <f t="shared" si="43"/>
        <v>-65.377596641240558</v>
      </c>
      <c r="X114" s="4">
        <f t="shared" si="27"/>
        <v>65.377596641240558</v>
      </c>
      <c r="Y114" s="4">
        <f t="shared" ca="1" si="24"/>
        <v>269.25768370652975</v>
      </c>
      <c r="Z114" s="4">
        <f t="shared" si="44"/>
        <v>243.71191141974333</v>
      </c>
      <c r="AA114" s="4">
        <f t="shared" si="45"/>
        <v>610.78455036823925</v>
      </c>
      <c r="AB114" s="4">
        <f t="shared" si="46"/>
        <v>272.55768370652976</v>
      </c>
      <c r="AC114" s="4">
        <f t="shared" si="47"/>
        <v>597.63877457603644</v>
      </c>
      <c r="AD114" s="4">
        <f t="shared" si="48"/>
        <v>272.55768370652976</v>
      </c>
      <c r="AE114" s="4">
        <f t="shared" si="49"/>
        <v>597.63877457603644</v>
      </c>
      <c r="AF114" s="4">
        <f t="shared" si="50"/>
        <v>37.715449631760748</v>
      </c>
    </row>
    <row r="115" spans="1:32" x14ac:dyDescent="0.35">
      <c r="A115" s="62">
        <v>25</v>
      </c>
      <c r="B115" s="29">
        <v>-35.726354674011354</v>
      </c>
      <c r="C115" s="29">
        <v>29.253122878508648</v>
      </c>
      <c r="D115" s="9">
        <f t="shared" si="28"/>
        <v>277.42363809521055</v>
      </c>
      <c r="E115" s="9">
        <f t="shared" si="29"/>
        <v>595.27285892102179</v>
      </c>
      <c r="F115" s="4">
        <f t="shared" si="30"/>
        <v>0</v>
      </c>
      <c r="G115" s="4">
        <f t="shared" si="31"/>
        <v>274.12363809521054</v>
      </c>
      <c r="H115" s="4">
        <f t="shared" si="32"/>
        <v>-53.227141078978207</v>
      </c>
      <c r="I115" s="4">
        <f t="shared" si="33"/>
        <v>767.6206964079729</v>
      </c>
      <c r="J115" s="4">
        <f t="shared" si="34"/>
        <v>-673.89242739283725</v>
      </c>
      <c r="K115" s="4">
        <f t="shared" si="35"/>
        <v>438.42363809521055</v>
      </c>
      <c r="L115" s="4">
        <f t="array" aca="1" ref="L115" ca="1">INDIRECT(ADDRESS(ROW(L115),COLUMN(G115)+F115))</f>
        <v>274.12363809521054</v>
      </c>
      <c r="M115" s="9">
        <f t="shared" si="36"/>
        <v>277.42363809521055</v>
      </c>
      <c r="N115" s="9">
        <f t="shared" si="37"/>
        <v>595.27285892102179</v>
      </c>
      <c r="O115" s="4">
        <f t="shared" si="38"/>
        <v>0</v>
      </c>
      <c r="P115" s="4">
        <f t="shared" si="26"/>
        <v>274.12363809521054</v>
      </c>
      <c r="Q115" s="4">
        <f t="shared" si="22"/>
        <v>-53.227141078978207</v>
      </c>
      <c r="R115" s="4">
        <f t="shared" si="39"/>
        <v>767.6206964079729</v>
      </c>
      <c r="S115" s="4">
        <f t="shared" si="40"/>
        <v>-673.89242739283725</v>
      </c>
      <c r="T115" s="4">
        <f t="shared" si="41"/>
        <v>438.42363809521055</v>
      </c>
      <c r="U115" s="4">
        <f t="array" aca="1" ref="U115" ca="1">INDIRECT(ADDRESS(ROW(U115),COLUMN(P115)+O115))</f>
        <v>274.12363809521054</v>
      </c>
      <c r="V115" s="4">
        <f t="shared" si="42"/>
        <v>-270.93514965673052</v>
      </c>
      <c r="W115" s="4">
        <f t="shared" si="43"/>
        <v>-67.609482992258151</v>
      </c>
      <c r="X115" s="4">
        <f t="shared" si="27"/>
        <v>67.609482992258151</v>
      </c>
      <c r="Y115" s="4">
        <f t="shared" ca="1" si="24"/>
        <v>274.12363809521054</v>
      </c>
      <c r="Z115" s="4">
        <f t="shared" si="44"/>
        <v>248.69368124614874</v>
      </c>
      <c r="AA115" s="4">
        <f t="shared" si="45"/>
        <v>608.66985781820199</v>
      </c>
      <c r="AB115" s="4">
        <f t="shared" si="46"/>
        <v>277.42363809521055</v>
      </c>
      <c r="AC115" s="4">
        <f t="shared" si="47"/>
        <v>595.27285892102179</v>
      </c>
      <c r="AD115" s="4">
        <f t="shared" si="48"/>
        <v>277.42363809521055</v>
      </c>
      <c r="AE115" s="4">
        <f t="shared" si="49"/>
        <v>595.27285892102179</v>
      </c>
      <c r="AF115" s="4">
        <f t="shared" si="50"/>
        <v>39.83014218179801</v>
      </c>
    </row>
    <row r="116" spans="1:32" x14ac:dyDescent="0.35">
      <c r="A116" s="62">
        <v>25.5</v>
      </c>
      <c r="B116" s="29">
        <v>-35.813273255914865</v>
      </c>
      <c r="C116" s="29">
        <v>29.590095942874676</v>
      </c>
      <c r="D116" s="9">
        <f t="shared" si="28"/>
        <v>282.26418704048285</v>
      </c>
      <c r="E116" s="9">
        <f t="shared" si="29"/>
        <v>592.85556516000474</v>
      </c>
      <c r="F116" s="4">
        <f t="shared" si="30"/>
        <v>0</v>
      </c>
      <c r="G116" s="4">
        <f t="shared" si="31"/>
        <v>278.96418704048284</v>
      </c>
      <c r="H116" s="4">
        <f t="shared" si="32"/>
        <v>-55.644434839995256</v>
      </c>
      <c r="I116" s="4">
        <f t="shared" si="33"/>
        <v>768.88038684106186</v>
      </c>
      <c r="J116" s="4">
        <f t="shared" si="34"/>
        <v>-674.46990423401155</v>
      </c>
      <c r="K116" s="4">
        <f t="shared" si="35"/>
        <v>443.26418704048285</v>
      </c>
      <c r="L116" s="4">
        <f t="array" aca="1" ref="L116" ca="1">INDIRECT(ADDRESS(ROW(L116),COLUMN(G116)+F116))</f>
        <v>278.96418704048284</v>
      </c>
      <c r="M116" s="9">
        <f t="shared" si="36"/>
        <v>282.26418704048285</v>
      </c>
      <c r="N116" s="9">
        <f t="shared" si="37"/>
        <v>592.85556516000474</v>
      </c>
      <c r="O116" s="4">
        <f t="shared" si="38"/>
        <v>0</v>
      </c>
      <c r="P116" s="4">
        <f t="shared" si="26"/>
        <v>278.96418704048284</v>
      </c>
      <c r="Q116" s="4">
        <f t="shared" si="22"/>
        <v>-55.644434839995256</v>
      </c>
      <c r="R116" s="4">
        <f t="shared" si="39"/>
        <v>768.88038684106186</v>
      </c>
      <c r="S116" s="4">
        <f t="shared" si="40"/>
        <v>-674.46990423401155</v>
      </c>
      <c r="T116" s="4">
        <f t="shared" si="41"/>
        <v>443.26418704048285</v>
      </c>
      <c r="U116" s="4">
        <f t="array" aca="1" ref="U116" ca="1">INDIRECT(ADDRESS(ROW(U116),COLUMN(P116)+O116))</f>
        <v>278.96418704048284</v>
      </c>
      <c r="V116" s="4">
        <f t="shared" si="42"/>
        <v>-275.74451675760599</v>
      </c>
      <c r="W116" s="4">
        <f t="shared" si="43"/>
        <v>-69.873330090488253</v>
      </c>
      <c r="X116" s="4">
        <f t="shared" si="27"/>
        <v>69.873330090488253</v>
      </c>
      <c r="Y116" s="4">
        <f t="shared" ca="1" si="24"/>
        <v>278.96418704048284</v>
      </c>
      <c r="Z116" s="4">
        <f t="shared" si="44"/>
        <v>253.65223352659225</v>
      </c>
      <c r="AA116" s="4">
        <f t="shared" si="45"/>
        <v>606.50276692882767</v>
      </c>
      <c r="AB116" s="4">
        <f t="shared" si="46"/>
        <v>282.26418704048285</v>
      </c>
      <c r="AC116" s="4">
        <f t="shared" si="47"/>
        <v>592.85556516000474</v>
      </c>
      <c r="AD116" s="4">
        <f t="shared" si="48"/>
        <v>282.26418704048285</v>
      </c>
      <c r="AE116" s="4">
        <f t="shared" si="49"/>
        <v>592.85556516000474</v>
      </c>
      <c r="AF116" s="4">
        <f t="shared" si="50"/>
        <v>41.997233071172332</v>
      </c>
    </row>
    <row r="117" spans="1:32" x14ac:dyDescent="0.35">
      <c r="A117" s="62">
        <v>26</v>
      </c>
      <c r="B117" s="29">
        <v>-35.901582568539744</v>
      </c>
      <c r="C117" s="29">
        <v>29.919046137090149</v>
      </c>
      <c r="D117" s="9">
        <f t="shared" si="28"/>
        <v>287.07912242494524</v>
      </c>
      <c r="E117" s="9">
        <f t="shared" si="29"/>
        <v>590.38735368258506</v>
      </c>
      <c r="F117" s="4">
        <f t="shared" si="30"/>
        <v>0</v>
      </c>
      <c r="G117" s="4">
        <f t="shared" si="31"/>
        <v>283.77912242494523</v>
      </c>
      <c r="H117" s="4">
        <f t="shared" si="32"/>
        <v>-58.112646317414942</v>
      </c>
      <c r="I117" s="4">
        <f t="shared" si="33"/>
        <v>770.08460796091583</v>
      </c>
      <c r="J117" s="4">
        <f t="shared" si="34"/>
        <v>-675.03067599807571</v>
      </c>
      <c r="K117" s="4">
        <f t="shared" si="35"/>
        <v>448.07912242494524</v>
      </c>
      <c r="L117" s="4">
        <f t="array" aca="1" ref="L117" ca="1">INDIRECT(ADDRESS(ROW(L117),COLUMN(G117)+F117))</f>
        <v>283.77912242494523</v>
      </c>
      <c r="M117" s="9">
        <f t="shared" si="36"/>
        <v>287.07912242494524</v>
      </c>
      <c r="N117" s="9">
        <f t="shared" si="37"/>
        <v>590.38735368258506</v>
      </c>
      <c r="O117" s="4">
        <f t="shared" si="38"/>
        <v>0</v>
      </c>
      <c r="P117" s="4">
        <f t="shared" si="26"/>
        <v>283.77912242494523</v>
      </c>
      <c r="Q117" s="4">
        <f t="shared" si="22"/>
        <v>-58.112646317414942</v>
      </c>
      <c r="R117" s="4">
        <f t="shared" si="39"/>
        <v>770.08460796091583</v>
      </c>
      <c r="S117" s="4">
        <f t="shared" si="40"/>
        <v>-675.03067599807571</v>
      </c>
      <c r="T117" s="4">
        <f t="shared" si="41"/>
        <v>448.07912242494524</v>
      </c>
      <c r="U117" s="4">
        <f t="array" aca="1" ref="U117" ca="1">INDIRECT(ADDRESS(ROW(U117),COLUMN(P117)+O117))</f>
        <v>283.77912242494523</v>
      </c>
      <c r="V117" s="4">
        <f t="shared" si="42"/>
        <v>-280.53389310865646</v>
      </c>
      <c r="W117" s="4">
        <f t="shared" si="43"/>
        <v>-72.169278807439468</v>
      </c>
      <c r="X117" s="4">
        <f t="shared" si="27"/>
        <v>72.169278807439468</v>
      </c>
      <c r="Y117" s="4">
        <f t="shared" ca="1" si="24"/>
        <v>283.77912242494523</v>
      </c>
      <c r="Z117" s="4">
        <f t="shared" si="44"/>
        <v>258.58735115726165</v>
      </c>
      <c r="AA117" s="4">
        <f t="shared" si="45"/>
        <v>604.28371903579875</v>
      </c>
      <c r="AB117" s="4">
        <f t="shared" si="46"/>
        <v>287.07912242494524</v>
      </c>
      <c r="AC117" s="4">
        <f t="shared" si="47"/>
        <v>590.38735368258506</v>
      </c>
      <c r="AD117" s="4">
        <f t="shared" si="48"/>
        <v>287.07912242494524</v>
      </c>
      <c r="AE117" s="4">
        <f t="shared" si="49"/>
        <v>590.38735368258506</v>
      </c>
      <c r="AF117" s="4">
        <f t="shared" si="50"/>
        <v>44.216280964201246</v>
      </c>
    </row>
    <row r="118" spans="1:32" x14ac:dyDescent="0.35">
      <c r="A118" s="62">
        <v>26.5</v>
      </c>
      <c r="B118" s="29">
        <v>-35.991128171722345</v>
      </c>
      <c r="C118" s="29">
        <v>30.240219182163713</v>
      </c>
      <c r="D118" s="9">
        <f t="shared" si="28"/>
        <v>291.86822528769397</v>
      </c>
      <c r="E118" s="9">
        <f t="shared" si="29"/>
        <v>587.86868322446276</v>
      </c>
      <c r="F118" s="4">
        <f t="shared" si="30"/>
        <v>0</v>
      </c>
      <c r="G118" s="4">
        <f t="shared" si="31"/>
        <v>288.56822528769396</v>
      </c>
      <c r="H118" s="4">
        <f t="shared" si="32"/>
        <v>-60.631316775537243</v>
      </c>
      <c r="I118" s="4">
        <f t="shared" si="33"/>
        <v>771.23357043411249</v>
      </c>
      <c r="J118" s="4">
        <f t="shared" si="34"/>
        <v>-675.5750510757839</v>
      </c>
      <c r="K118" s="4">
        <f t="shared" si="35"/>
        <v>452.86822528769397</v>
      </c>
      <c r="L118" s="4">
        <f t="array" aca="1" ref="L118" ca="1">INDIRECT(ADDRESS(ROW(L118),COLUMN(G118)+F118))</f>
        <v>288.56822528769396</v>
      </c>
      <c r="M118" s="9">
        <f t="shared" si="36"/>
        <v>291.86822528769397</v>
      </c>
      <c r="N118" s="9">
        <f t="shared" si="37"/>
        <v>587.86868322446276</v>
      </c>
      <c r="O118" s="4">
        <f t="shared" si="38"/>
        <v>0</v>
      </c>
      <c r="P118" s="4">
        <f t="shared" si="26"/>
        <v>288.56822528769396</v>
      </c>
      <c r="Q118" s="4">
        <f t="shared" si="22"/>
        <v>-60.631316775537243</v>
      </c>
      <c r="R118" s="4">
        <f t="shared" si="39"/>
        <v>771.23357043411249</v>
      </c>
      <c r="S118" s="4">
        <f t="shared" si="40"/>
        <v>-675.5750510757839</v>
      </c>
      <c r="T118" s="4">
        <f t="shared" si="41"/>
        <v>452.86822528769397</v>
      </c>
      <c r="U118" s="4">
        <f t="array" aca="1" ref="U118" ca="1">INDIRECT(ADDRESS(ROW(U118),COLUMN(P118)+O118))</f>
        <v>288.56822528769396</v>
      </c>
      <c r="V118" s="4">
        <f t="shared" si="42"/>
        <v>-285.30318142768454</v>
      </c>
      <c r="W118" s="4">
        <f t="shared" si="43"/>
        <v>-74.497462284742085</v>
      </c>
      <c r="X118" s="4">
        <f t="shared" si="27"/>
        <v>74.497462284742085</v>
      </c>
      <c r="Y118" s="4">
        <f t="shared" ca="1" si="24"/>
        <v>288.56822528769396</v>
      </c>
      <c r="Z118" s="4">
        <f t="shared" si="44"/>
        <v>263.49880602490981</v>
      </c>
      <c r="AA118" s="4">
        <f t="shared" si="45"/>
        <v>602.01315390004368</v>
      </c>
      <c r="AB118" s="4">
        <f t="shared" si="46"/>
        <v>291.86822528769397</v>
      </c>
      <c r="AC118" s="4">
        <f t="shared" si="47"/>
        <v>587.86868322446276</v>
      </c>
      <c r="AD118" s="4">
        <f t="shared" si="48"/>
        <v>291.86822528769397</v>
      </c>
      <c r="AE118" s="4">
        <f t="shared" si="49"/>
        <v>587.86868322446276</v>
      </c>
      <c r="AF118" s="4">
        <f t="shared" si="50"/>
        <v>46.486846099956324</v>
      </c>
    </row>
    <row r="119" spans="1:32" x14ac:dyDescent="0.35">
      <c r="A119" s="62">
        <v>27</v>
      </c>
      <c r="B119" s="29">
        <v>-36.081767501353823</v>
      </c>
      <c r="C119" s="29">
        <v>30.553855542130513</v>
      </c>
      <c r="D119" s="9">
        <f t="shared" si="28"/>
        <v>296.63126666486886</v>
      </c>
      <c r="E119" s="9">
        <f t="shared" si="29"/>
        <v>585.3000105147504</v>
      </c>
      <c r="F119" s="4">
        <f t="shared" si="30"/>
        <v>0</v>
      </c>
      <c r="G119" s="4">
        <f t="shared" si="31"/>
        <v>293.33126666486885</v>
      </c>
      <c r="H119" s="4">
        <f t="shared" si="32"/>
        <v>-63.199989485249603</v>
      </c>
      <c r="I119" s="4">
        <f t="shared" si="33"/>
        <v>772.32747696031834</v>
      </c>
      <c r="J119" s="4">
        <f t="shared" si="34"/>
        <v>-676.10332971562468</v>
      </c>
      <c r="K119" s="4">
        <f t="shared" si="35"/>
        <v>457.63126666486886</v>
      </c>
      <c r="L119" s="4">
        <f t="array" aca="1" ref="L119" ca="1">INDIRECT(ADDRESS(ROW(L119),COLUMN(G119)+F119))</f>
        <v>293.33126666486885</v>
      </c>
      <c r="M119" s="9">
        <f t="shared" si="36"/>
        <v>296.63126666486886</v>
      </c>
      <c r="N119" s="9">
        <f t="shared" si="37"/>
        <v>585.3000105147504</v>
      </c>
      <c r="O119" s="4">
        <f t="shared" si="38"/>
        <v>0</v>
      </c>
      <c r="P119" s="4">
        <f t="shared" si="26"/>
        <v>293.33126666486885</v>
      </c>
      <c r="Q119" s="4">
        <f t="shared" si="22"/>
        <v>-63.199989485249603</v>
      </c>
      <c r="R119" s="4">
        <f t="shared" si="39"/>
        <v>772.32747696031834</v>
      </c>
      <c r="S119" s="4">
        <f t="shared" si="40"/>
        <v>-676.10332971562468</v>
      </c>
      <c r="T119" s="4">
        <f t="shared" si="41"/>
        <v>457.63126666486886</v>
      </c>
      <c r="U119" s="4">
        <f t="array" aca="1" ref="U119" ca="1">INDIRECT(ADDRESS(ROW(U119),COLUMN(P119)+O119))</f>
        <v>293.33126666486885</v>
      </c>
      <c r="V119" s="4">
        <f t="shared" si="42"/>
        <v>-290.05226715677861</v>
      </c>
      <c r="W119" s="4">
        <f t="shared" si="43"/>
        <v>-76.858005382424409</v>
      </c>
      <c r="X119" s="4">
        <f t="shared" si="27"/>
        <v>76.858005382424409</v>
      </c>
      <c r="Y119" s="4">
        <f t="shared" ca="1" si="24"/>
        <v>293.33126666486885</v>
      </c>
      <c r="Z119" s="4">
        <f t="shared" si="44"/>
        <v>268.38635984809758</v>
      </c>
      <c r="AA119" s="4">
        <f t="shared" si="45"/>
        <v>599.69150935649395</v>
      </c>
      <c r="AB119" s="4">
        <f t="shared" si="46"/>
        <v>296.63126666486886</v>
      </c>
      <c r="AC119" s="4">
        <f t="shared" si="47"/>
        <v>585.3000105147504</v>
      </c>
      <c r="AD119" s="4">
        <f t="shared" si="48"/>
        <v>296.63126666486886</v>
      </c>
      <c r="AE119" s="4">
        <f t="shared" si="49"/>
        <v>585.3000105147504</v>
      </c>
      <c r="AF119" s="4">
        <f t="shared" si="50"/>
        <v>48.808490643506047</v>
      </c>
    </row>
    <row r="120" spans="1:32" x14ac:dyDescent="0.35">
      <c r="A120" s="62">
        <v>27.5</v>
      </c>
      <c r="B120" s="29">
        <v>-36.173369095873149</v>
      </c>
      <c r="C120" s="29">
        <v>30.860190159853403</v>
      </c>
      <c r="D120" s="9">
        <f t="shared" si="28"/>
        <v>301.3680083914532</v>
      </c>
      <c r="E120" s="9">
        <f t="shared" si="29"/>
        <v>582.68178999530585</v>
      </c>
      <c r="F120" s="4">
        <f t="shared" si="30"/>
        <v>0</v>
      </c>
      <c r="G120" s="4">
        <f t="shared" si="31"/>
        <v>298.06800839145319</v>
      </c>
      <c r="H120" s="4">
        <f t="shared" si="32"/>
        <v>-65.818210004694151</v>
      </c>
      <c r="I120" s="4">
        <f t="shared" si="33"/>
        <v>773.36652257267144</v>
      </c>
      <c r="J120" s="4">
        <f t="shared" si="34"/>
        <v>-676.61580381658439</v>
      </c>
      <c r="K120" s="4">
        <f t="shared" si="35"/>
        <v>462.3680083914532</v>
      </c>
      <c r="L120" s="4">
        <f t="array" aca="1" ref="L120" ca="1">INDIRECT(ADDRESS(ROW(L120),COLUMN(G120)+F120))</f>
        <v>298.06800839145319</v>
      </c>
      <c r="M120" s="9">
        <f t="shared" si="36"/>
        <v>301.3680083914532</v>
      </c>
      <c r="N120" s="9">
        <f t="shared" si="37"/>
        <v>582.68178999530585</v>
      </c>
      <c r="O120" s="4">
        <f t="shared" si="38"/>
        <v>0</v>
      </c>
      <c r="P120" s="4">
        <f t="shared" si="26"/>
        <v>298.06800839145319</v>
      </c>
      <c r="Q120" s="4">
        <f t="shared" si="22"/>
        <v>-65.818210004694151</v>
      </c>
      <c r="R120" s="4">
        <f t="shared" si="39"/>
        <v>773.36652257267144</v>
      </c>
      <c r="S120" s="4">
        <f t="shared" si="40"/>
        <v>-676.61580381658439</v>
      </c>
      <c r="T120" s="4">
        <f t="shared" si="41"/>
        <v>462.3680083914532</v>
      </c>
      <c r="U120" s="4">
        <f t="array" aca="1" ref="U120" ca="1">INDIRECT(ADDRESS(ROW(U120),COLUMN(P120)+O120))</f>
        <v>298.06800839145319</v>
      </c>
      <c r="V120" s="4">
        <f t="shared" si="42"/>
        <v>-294.78101966235585</v>
      </c>
      <c r="W120" s="4">
        <f t="shared" si="43"/>
        <v>-79.251024229919039</v>
      </c>
      <c r="X120" s="4">
        <f t="shared" si="27"/>
        <v>79.251024229919039</v>
      </c>
      <c r="Y120" s="4">
        <f t="shared" ca="1" si="24"/>
        <v>298.06800839145319</v>
      </c>
      <c r="Z120" s="4">
        <f t="shared" si="44"/>
        <v>273.24976497970357</v>
      </c>
      <c r="AA120" s="4">
        <f t="shared" si="45"/>
        <v>597.31922103485647</v>
      </c>
      <c r="AB120" s="4">
        <f t="shared" si="46"/>
        <v>301.3680083914532</v>
      </c>
      <c r="AC120" s="4">
        <f t="shared" si="47"/>
        <v>582.68178999530585</v>
      </c>
      <c r="AD120" s="4">
        <f t="shared" si="48"/>
        <v>301.3680083914532</v>
      </c>
      <c r="AE120" s="4">
        <f t="shared" si="49"/>
        <v>582.68178999530585</v>
      </c>
      <c r="AF120" s="4">
        <f t="shared" si="50"/>
        <v>51.180778965143531</v>
      </c>
    </row>
    <row r="121" spans="1:32" x14ac:dyDescent="0.35">
      <c r="A121" s="62">
        <v>28</v>
      </c>
      <c r="B121" s="29">
        <v>-36.26581186183099</v>
      </c>
      <c r="C121" s="29">
        <v>31.159452256323906</v>
      </c>
      <c r="D121" s="9">
        <f t="shared" si="28"/>
        <v>306.07820386385885</v>
      </c>
      <c r="E121" s="9">
        <f t="shared" si="29"/>
        <v>580.01447360331747</v>
      </c>
      <c r="F121" s="4">
        <f t="shared" si="30"/>
        <v>0</v>
      </c>
      <c r="G121" s="4">
        <f t="shared" si="31"/>
        <v>302.77820386385883</v>
      </c>
      <c r="H121" s="4">
        <f t="shared" si="32"/>
        <v>-68.485526396682531</v>
      </c>
      <c r="I121" s="4">
        <f t="shared" si="33"/>
        <v>774.35089496141245</v>
      </c>
      <c r="J121" s="4">
        <f t="shared" si="34"/>
        <v>-677.11275679556843</v>
      </c>
      <c r="K121" s="4">
        <f t="shared" si="35"/>
        <v>467.07820386385885</v>
      </c>
      <c r="L121" s="4">
        <f t="array" aca="1" ref="L121" ca="1">INDIRECT(ADDRESS(ROW(L121),COLUMN(G121)+F121))</f>
        <v>302.77820386385883</v>
      </c>
      <c r="M121" s="9">
        <f t="shared" si="36"/>
        <v>306.07820386385885</v>
      </c>
      <c r="N121" s="9">
        <f t="shared" si="37"/>
        <v>580.01447360331747</v>
      </c>
      <c r="O121" s="4">
        <f t="shared" si="38"/>
        <v>0</v>
      </c>
      <c r="P121" s="4">
        <f t="shared" si="26"/>
        <v>302.77820386385883</v>
      </c>
      <c r="Q121" s="4">
        <f t="shared" si="22"/>
        <v>-68.485526396682531</v>
      </c>
      <c r="R121" s="4">
        <f t="shared" si="39"/>
        <v>774.35089496141245</v>
      </c>
      <c r="S121" s="4">
        <f t="shared" si="40"/>
        <v>-677.11275679556843</v>
      </c>
      <c r="T121" s="4">
        <f t="shared" si="41"/>
        <v>467.07820386385885</v>
      </c>
      <c r="U121" s="4">
        <f t="array" aca="1" ref="U121" ca="1">INDIRECT(ADDRESS(ROW(U121),COLUMN(P121)+O121))</f>
        <v>302.77820386385883</v>
      </c>
      <c r="V121" s="4">
        <f t="shared" si="42"/>
        <v>-299.48929337740856</v>
      </c>
      <c r="W121" s="4">
        <f t="shared" si="43"/>
        <v>-81.676625867843512</v>
      </c>
      <c r="X121" s="4">
        <f t="shared" si="27"/>
        <v>81.676625867843512</v>
      </c>
      <c r="Y121" s="4">
        <f t="shared" ca="1" si="24"/>
        <v>302.77820386385883</v>
      </c>
      <c r="Z121" s="4">
        <f t="shared" si="44"/>
        <v>278.08876517023089</v>
      </c>
      <c r="AA121" s="4">
        <f t="shared" si="45"/>
        <v>594.8967221436302</v>
      </c>
      <c r="AB121" s="4">
        <f t="shared" si="46"/>
        <v>306.07820386385885</v>
      </c>
      <c r="AC121" s="4">
        <f t="shared" si="47"/>
        <v>580.01447360331747</v>
      </c>
      <c r="AD121" s="4">
        <f t="shared" si="48"/>
        <v>306.07820386385885</v>
      </c>
      <c r="AE121" s="4">
        <f t="shared" si="49"/>
        <v>580.01447360331747</v>
      </c>
      <c r="AF121" s="4">
        <f t="shared" si="50"/>
        <v>53.6032778563698</v>
      </c>
    </row>
    <row r="122" spans="1:32" x14ac:dyDescent="0.35">
      <c r="A122" s="62">
        <v>28.5</v>
      </c>
      <c r="B122" s="29">
        <v>-36.358984378479057</v>
      </c>
      <c r="C122" s="29">
        <v>31.451865185529286</v>
      </c>
      <c r="D122" s="9">
        <f t="shared" si="28"/>
        <v>310.76159876333799</v>
      </c>
      <c r="E122" s="9">
        <f t="shared" si="29"/>
        <v>577.29851060920964</v>
      </c>
      <c r="F122" s="4">
        <f t="shared" si="30"/>
        <v>0</v>
      </c>
      <c r="G122" s="4">
        <f t="shared" si="31"/>
        <v>307.46159876333797</v>
      </c>
      <c r="H122" s="4">
        <f t="shared" si="32"/>
        <v>-71.201489390790357</v>
      </c>
      <c r="I122" s="4">
        <f t="shared" si="33"/>
        <v>775.28077481471382</v>
      </c>
      <c r="J122" s="4">
        <f t="shared" si="34"/>
        <v>-677.59446351914175</v>
      </c>
      <c r="K122" s="4">
        <f t="shared" si="35"/>
        <v>471.76159876333799</v>
      </c>
      <c r="L122" s="4">
        <f t="array" aca="1" ref="L122" ca="1">INDIRECT(ADDRESS(ROW(L122),COLUMN(G122)+F122))</f>
        <v>307.46159876333797</v>
      </c>
      <c r="M122" s="9">
        <f t="shared" si="36"/>
        <v>310.76159876333799</v>
      </c>
      <c r="N122" s="9">
        <f t="shared" si="37"/>
        <v>577.29851060920964</v>
      </c>
      <c r="O122" s="4">
        <f t="shared" si="38"/>
        <v>0</v>
      </c>
      <c r="P122" s="4">
        <f t="shared" si="26"/>
        <v>307.46159876333797</v>
      </c>
      <c r="Q122" s="4">
        <f t="shared" si="22"/>
        <v>-71.201489390790357</v>
      </c>
      <c r="R122" s="4">
        <f t="shared" si="39"/>
        <v>775.28077481471382</v>
      </c>
      <c r="S122" s="4">
        <f t="shared" si="40"/>
        <v>-677.59446351914175</v>
      </c>
      <c r="T122" s="4">
        <f t="shared" si="41"/>
        <v>471.76159876333799</v>
      </c>
      <c r="U122" s="4">
        <f t="array" aca="1" ref="U122" ca="1">INDIRECT(ADDRESS(ROW(U122),COLUMN(P122)+O122))</f>
        <v>307.46159876333797</v>
      </c>
      <c r="V122" s="4">
        <f t="shared" si="42"/>
        <v>-304.1769288859756</v>
      </c>
      <c r="W122" s="4">
        <f t="shared" si="43"/>
        <v>-84.134907969705552</v>
      </c>
      <c r="X122" s="4">
        <f t="shared" si="27"/>
        <v>84.134907969705552</v>
      </c>
      <c r="Y122" s="4">
        <f t="shared" ca="1" si="24"/>
        <v>307.46159876333797</v>
      </c>
      <c r="Z122" s="4">
        <f t="shared" si="44"/>
        <v>282.90309629195366</v>
      </c>
      <c r="AA122" s="4">
        <f t="shared" si="45"/>
        <v>592.4244433094392</v>
      </c>
      <c r="AB122" s="4">
        <f t="shared" si="46"/>
        <v>310.76159876333799</v>
      </c>
      <c r="AC122" s="4">
        <f t="shared" si="47"/>
        <v>577.29851060920964</v>
      </c>
      <c r="AD122" s="4">
        <f t="shared" si="48"/>
        <v>310.76159876333799</v>
      </c>
      <c r="AE122" s="4">
        <f t="shared" si="49"/>
        <v>577.29851060920964</v>
      </c>
      <c r="AF122" s="4">
        <f t="shared" si="50"/>
        <v>56.075556690560802</v>
      </c>
    </row>
    <row r="123" spans="1:32" x14ac:dyDescent="0.35">
      <c r="A123" s="62">
        <v>29</v>
      </c>
      <c r="B123" s="29">
        <v>-36.452784240926484</v>
      </c>
      <c r="C123" s="29">
        <v>31.737646337731171</v>
      </c>
      <c r="D123" s="9">
        <f t="shared" si="28"/>
        <v>315.41793174067953</v>
      </c>
      <c r="E123" s="9">
        <f t="shared" si="29"/>
        <v>574.53434750271799</v>
      </c>
      <c r="F123" s="4">
        <f t="shared" si="30"/>
        <v>0</v>
      </c>
      <c r="G123" s="4">
        <f t="shared" si="31"/>
        <v>312.11793174067952</v>
      </c>
      <c r="H123" s="4">
        <f t="shared" si="32"/>
        <v>-73.965652497282008</v>
      </c>
      <c r="I123" s="4">
        <f t="shared" si="33"/>
        <v>776.15633617152139</v>
      </c>
      <c r="J123" s="4">
        <f t="shared" si="34"/>
        <v>-678.06119029037143</v>
      </c>
      <c r="K123" s="4">
        <f t="shared" si="35"/>
        <v>476.41793174067953</v>
      </c>
      <c r="L123" s="4">
        <f t="array" aca="1" ref="L123" ca="1">INDIRECT(ADDRESS(ROW(L123),COLUMN(G123)+F123))</f>
        <v>312.11793174067952</v>
      </c>
      <c r="M123" s="9">
        <f t="shared" si="36"/>
        <v>315.41793174067953</v>
      </c>
      <c r="N123" s="9">
        <f t="shared" si="37"/>
        <v>574.53434750271799</v>
      </c>
      <c r="O123" s="4">
        <f t="shared" si="38"/>
        <v>0</v>
      </c>
      <c r="P123" s="4">
        <f t="shared" si="26"/>
        <v>312.11793174067952</v>
      </c>
      <c r="Q123" s="4">
        <f t="shared" si="22"/>
        <v>-73.965652497282008</v>
      </c>
      <c r="R123" s="4">
        <f t="shared" si="39"/>
        <v>776.15633617152139</v>
      </c>
      <c r="S123" s="4">
        <f t="shared" si="40"/>
        <v>-678.06119029037143</v>
      </c>
      <c r="T123" s="4">
        <f t="shared" si="41"/>
        <v>476.41793174067953</v>
      </c>
      <c r="U123" s="4">
        <f t="array" aca="1" ref="U123" ca="1">INDIRECT(ADDRESS(ROW(U123),COLUMN(P123)+O123))</f>
        <v>312.11793174067952</v>
      </c>
      <c r="V123" s="4">
        <f t="shared" si="42"/>
        <v>-308.84375395046686</v>
      </c>
      <c r="W123" s="4">
        <f t="shared" si="43"/>
        <v>-86.625958633723883</v>
      </c>
      <c r="X123" s="4">
        <f t="shared" si="27"/>
        <v>86.625958633723883</v>
      </c>
      <c r="Y123" s="4">
        <f t="shared" ca="1" si="24"/>
        <v>312.11793174067952</v>
      </c>
      <c r="Z123" s="4">
        <f t="shared" si="44"/>
        <v>287.69248702436067</v>
      </c>
      <c r="AA123" s="4">
        <f t="shared" si="45"/>
        <v>589.90281246452685</v>
      </c>
      <c r="AB123" s="4">
        <f t="shared" si="46"/>
        <v>315.41793174067953</v>
      </c>
      <c r="AC123" s="4">
        <f t="shared" si="47"/>
        <v>574.53434750271799</v>
      </c>
      <c r="AD123" s="4">
        <f t="shared" si="48"/>
        <v>315.41793174067953</v>
      </c>
      <c r="AE123" s="4">
        <f t="shared" si="49"/>
        <v>574.53434750271799</v>
      </c>
      <c r="AF123" s="4">
        <f t="shared" si="50"/>
        <v>58.597187535473154</v>
      </c>
    </row>
    <row r="124" spans="1:32" x14ac:dyDescent="0.35">
      <c r="A124" s="62">
        <v>29.5</v>
      </c>
      <c r="B124" s="29">
        <v>-36.547117441079727</v>
      </c>
      <c r="C124" s="29">
        <v>32.01700708472714</v>
      </c>
      <c r="D124" s="9">
        <f t="shared" si="28"/>
        <v>320.04693506297036</v>
      </c>
      <c r="E124" s="9">
        <f t="shared" si="29"/>
        <v>571.72242792070392</v>
      </c>
      <c r="F124" s="4">
        <f t="shared" si="30"/>
        <v>0</v>
      </c>
      <c r="G124" s="4">
        <f t="shared" si="31"/>
        <v>316.74693506297035</v>
      </c>
      <c r="H124" s="4">
        <f t="shared" si="32"/>
        <v>-76.777572079296078</v>
      </c>
      <c r="I124" s="4">
        <f t="shared" si="33"/>
        <v>776.97774678198834</v>
      </c>
      <c r="J124" s="4">
        <f t="shared" si="34"/>
        <v>-678.51319488257275</v>
      </c>
      <c r="K124" s="4">
        <f t="shared" si="35"/>
        <v>481.04693506297036</v>
      </c>
      <c r="L124" s="4">
        <f t="array" aca="1" ref="L124" ca="1">INDIRECT(ADDRESS(ROW(L124),COLUMN(G124)+F124))</f>
        <v>316.74693506297035</v>
      </c>
      <c r="M124" s="9">
        <f t="shared" si="36"/>
        <v>320.04693506297036</v>
      </c>
      <c r="N124" s="9">
        <f t="shared" si="37"/>
        <v>571.72242792070392</v>
      </c>
      <c r="O124" s="4">
        <f t="shared" si="38"/>
        <v>0</v>
      </c>
      <c r="P124" s="4">
        <f t="shared" si="26"/>
        <v>316.74693506297035</v>
      </c>
      <c r="Q124" s="4">
        <f t="shared" si="22"/>
        <v>-76.777572079296078</v>
      </c>
      <c r="R124" s="4">
        <f t="shared" si="39"/>
        <v>776.97774678198834</v>
      </c>
      <c r="S124" s="4">
        <f t="shared" si="40"/>
        <v>-678.51319488257275</v>
      </c>
      <c r="T124" s="4">
        <f t="shared" si="41"/>
        <v>481.04693506297036</v>
      </c>
      <c r="U124" s="4">
        <f t="array" aca="1" ref="U124" ca="1">INDIRECT(ADDRESS(ROW(U124),COLUMN(P124)+O124))</f>
        <v>316.74693506297035</v>
      </c>
      <c r="V124" s="4">
        <f t="shared" si="42"/>
        <v>-313.48958448294934</v>
      </c>
      <c r="W124" s="4">
        <f t="shared" si="43"/>
        <v>-89.149856235918051</v>
      </c>
      <c r="X124" s="4">
        <f t="shared" si="27"/>
        <v>89.149856235918051</v>
      </c>
      <c r="Y124" s="4">
        <f t="shared" ca="1" si="24"/>
        <v>316.74693506297035</v>
      </c>
      <c r="Z124" s="4">
        <f t="shared" si="44"/>
        <v>292.45665950167557</v>
      </c>
      <c r="AA124" s="4">
        <f t="shared" si="45"/>
        <v>587.33225477598387</v>
      </c>
      <c r="AB124" s="4">
        <f t="shared" si="46"/>
        <v>320.04693506297036</v>
      </c>
      <c r="AC124" s="4">
        <f t="shared" si="47"/>
        <v>571.72242792070392</v>
      </c>
      <c r="AD124" s="4">
        <f t="shared" si="48"/>
        <v>320.04693506297036</v>
      </c>
      <c r="AE124" s="4">
        <f t="shared" si="49"/>
        <v>571.72242792070392</v>
      </c>
      <c r="AF124" s="4">
        <f t="shared" si="50"/>
        <v>61.16774522401613</v>
      </c>
    </row>
    <row r="125" spans="1:32" x14ac:dyDescent="0.35">
      <c r="A125" s="62">
        <v>30</v>
      </c>
      <c r="B125" s="29">
        <v>-36.641897785329654</v>
      </c>
      <c r="C125" s="29">
        <v>32.290152761336984</v>
      </c>
      <c r="D125" s="9">
        <f t="shared" si="28"/>
        <v>324.64833522345623</v>
      </c>
      <c r="E125" s="9">
        <f t="shared" si="29"/>
        <v>568.86319261095264</v>
      </c>
      <c r="F125" s="4">
        <f t="shared" si="30"/>
        <v>0</v>
      </c>
      <c r="G125" s="4">
        <f t="shared" si="31"/>
        <v>321.34833522345622</v>
      </c>
      <c r="H125" s="4">
        <f t="shared" si="32"/>
        <v>-79.636807389047362</v>
      </c>
      <c r="I125" s="4">
        <f t="shared" si="33"/>
        <v>777.7451684717538</v>
      </c>
      <c r="J125" s="4">
        <f t="shared" si="34"/>
        <v>-678.95072661269649</v>
      </c>
      <c r="K125" s="4">
        <f t="shared" si="35"/>
        <v>485.64833522345623</v>
      </c>
      <c r="L125" s="4">
        <f t="array" aca="1" ref="L125" ca="1">INDIRECT(ADDRESS(ROW(L125),COLUMN(G125)+F125))</f>
        <v>321.34833522345622</v>
      </c>
      <c r="M125" s="9">
        <f t="shared" si="36"/>
        <v>324.64833522345623</v>
      </c>
      <c r="N125" s="9">
        <f t="shared" si="37"/>
        <v>568.86319261095264</v>
      </c>
      <c r="O125" s="4">
        <f t="shared" si="38"/>
        <v>0</v>
      </c>
      <c r="P125" s="4">
        <f t="shared" si="26"/>
        <v>321.34833522345622</v>
      </c>
      <c r="Q125" s="4">
        <f t="shared" si="22"/>
        <v>-79.636807389047362</v>
      </c>
      <c r="R125" s="4">
        <f t="shared" si="39"/>
        <v>777.7451684717538</v>
      </c>
      <c r="S125" s="4">
        <f t="shared" si="40"/>
        <v>-678.95072661269649</v>
      </c>
      <c r="T125" s="4">
        <f t="shared" si="41"/>
        <v>485.64833522345623</v>
      </c>
      <c r="U125" s="4">
        <f t="array" aca="1" ref="U125" ca="1">INDIRECT(ADDRESS(ROW(U125),COLUMN(P125)+O125))</f>
        <v>321.34833522345622</v>
      </c>
      <c r="V125" s="4">
        <f t="shared" si="42"/>
        <v>-318.11422546187453</v>
      </c>
      <c r="W125" s="4">
        <f t="shared" si="43"/>
        <v>-91.706669336524769</v>
      </c>
      <c r="X125" s="4">
        <f t="shared" si="27"/>
        <v>91.706669336524769</v>
      </c>
      <c r="Y125" s="4">
        <f t="shared" ca="1" si="24"/>
        <v>321.34833522345622</v>
      </c>
      <c r="Z125" s="4">
        <f t="shared" si="44"/>
        <v>297.19532992348957</v>
      </c>
      <c r="AA125" s="4">
        <f t="shared" si="45"/>
        <v>584.71319261095266</v>
      </c>
      <c r="AB125" s="4">
        <f t="shared" si="46"/>
        <v>324.64833522345623</v>
      </c>
      <c r="AC125" s="4">
        <f t="shared" si="47"/>
        <v>568.86319261095264</v>
      </c>
      <c r="AD125" s="4">
        <f t="shared" si="48"/>
        <v>324.64833522345623</v>
      </c>
      <c r="AE125" s="4">
        <f t="shared" si="49"/>
        <v>568.86319261095264</v>
      </c>
      <c r="AF125" s="4">
        <f t="shared" si="50"/>
        <v>63.78680738904734</v>
      </c>
    </row>
    <row r="126" spans="1:32" x14ac:dyDescent="0.35">
      <c r="A126" s="62">
        <v>30.5</v>
      </c>
      <c r="B126" s="29">
        <v>-36.737046347760185</v>
      </c>
      <c r="C126" s="29">
        <v>32.557282677972623</v>
      </c>
      <c r="D126" s="9">
        <f t="shared" si="28"/>
        <v>329.22185351572602</v>
      </c>
      <c r="E126" s="9">
        <f t="shared" si="29"/>
        <v>565.95707942681554</v>
      </c>
      <c r="F126" s="4">
        <f t="shared" si="30"/>
        <v>0</v>
      </c>
      <c r="G126" s="4">
        <f t="shared" si="31"/>
        <v>325.92185351572601</v>
      </c>
      <c r="H126" s="4">
        <f t="shared" si="32"/>
        <v>-82.54292057318446</v>
      </c>
      <c r="I126" s="4">
        <f t="shared" si="33"/>
        <v>778.45875750691653</v>
      </c>
      <c r="J126" s="4">
        <f t="shared" si="34"/>
        <v>-679.37402644794395</v>
      </c>
      <c r="K126" s="4">
        <f t="shared" si="35"/>
        <v>490.22185351572602</v>
      </c>
      <c r="L126" s="4">
        <f t="array" aca="1" ref="L126" ca="1">INDIRECT(ADDRESS(ROW(L126),COLUMN(G126)+F126))</f>
        <v>325.92185351572601</v>
      </c>
      <c r="M126" s="9">
        <f t="shared" si="36"/>
        <v>329.22185351572602</v>
      </c>
      <c r="N126" s="9">
        <f t="shared" si="37"/>
        <v>565.95707942681554</v>
      </c>
      <c r="O126" s="4">
        <f t="shared" si="38"/>
        <v>0</v>
      </c>
      <c r="P126" s="4">
        <f t="shared" si="26"/>
        <v>325.92185351572601</v>
      </c>
      <c r="Q126" s="4">
        <f t="shared" si="22"/>
        <v>-82.54292057318446</v>
      </c>
      <c r="R126" s="4">
        <f t="shared" si="39"/>
        <v>778.45875750691653</v>
      </c>
      <c r="S126" s="4">
        <f t="shared" si="40"/>
        <v>-679.37402644794395</v>
      </c>
      <c r="T126" s="4">
        <f t="shared" si="41"/>
        <v>490.22185351572602</v>
      </c>
      <c r="U126" s="4">
        <f t="array" aca="1" ref="U126" ca="1">INDIRECT(ADDRESS(ROW(U126),COLUMN(P126)+O126))</f>
        <v>325.92185351572601</v>
      </c>
      <c r="V126" s="4">
        <f t="shared" si="42"/>
        <v>-322.71747179601044</v>
      </c>
      <c r="W126" s="4">
        <f t="shared" si="43"/>
        <v>-94.296456632625492</v>
      </c>
      <c r="X126" s="4">
        <f t="shared" si="27"/>
        <v>94.296456632625492</v>
      </c>
      <c r="Y126" s="4">
        <f t="shared" ca="1" si="24"/>
        <v>325.92185351572601</v>
      </c>
      <c r="Z126" s="4">
        <f t="shared" si="44"/>
        <v>301.90820912972964</v>
      </c>
      <c r="AA126" s="4">
        <f t="shared" si="45"/>
        <v>582.04604553266984</v>
      </c>
      <c r="AB126" s="4">
        <f t="shared" si="46"/>
        <v>329.22185351572602</v>
      </c>
      <c r="AC126" s="4">
        <f t="shared" si="47"/>
        <v>565.95707942681554</v>
      </c>
      <c r="AD126" s="4">
        <f t="shared" si="48"/>
        <v>329.22185351572602</v>
      </c>
      <c r="AE126" s="4">
        <f t="shared" si="49"/>
        <v>565.95707942681554</v>
      </c>
      <c r="AF126" s="4">
        <f t="shared" si="50"/>
        <v>66.453954467330163</v>
      </c>
    </row>
    <row r="127" spans="1:32" x14ac:dyDescent="0.35">
      <c r="A127" s="62">
        <v>31</v>
      </c>
      <c r="B127" s="29">
        <v>-36.832490957514473</v>
      </c>
      <c r="C127" s="29">
        <v>32.818590159715043</v>
      </c>
      <c r="D127" s="9">
        <f t="shared" ref="D127:D158" si="51">B127+($B$44-$B$43)*COS(-RADIANS(A127))-($C$44-$C$43)*SIN(-RADIANS(A127))</f>
        <v>333.76720657357987</v>
      </c>
      <c r="E127" s="9">
        <f t="shared" ref="E127:E158" si="52">C127+($B$44-$B$43)*SIN(-RADIANS(A127))+($C$44-$C$43)*COS(-RADIANS(A127))</f>
        <v>563.00452334812144</v>
      </c>
      <c r="F127" s="4">
        <f t="shared" ref="F127:F158" si="53">IF(D127&lt;=$F$24,4,IF(D127&lt;=$F$23,3,IF(D127&lt;=$F$22,2,IF(D127&lt;=$F$21,1,0))))</f>
        <v>0</v>
      </c>
      <c r="G127" s="4">
        <f t="shared" ref="G127:G158" si="54">IF(E127&lt;=$C$28,D127-$B$28,SQRT((D127-$B$28)^2+(E127-$C$28)^2))</f>
        <v>330.46720657357986</v>
      </c>
      <c r="H127" s="4">
        <f t="shared" ref="H127:H158" si="55">E127-$C$28</f>
        <v>-85.495476651878562</v>
      </c>
      <c r="I127" s="4">
        <f t="shared" ref="I127:I158" si="56">-(D127-$B$35)*SIN(RADIANS($F$20))+(E127-$C$35)*COS(RADIANS($F$20))</f>
        <v>779.118664957075</v>
      </c>
      <c r="J127" s="4">
        <f t="shared" ref="J127:J158" si="57">$F$19-SQRT((D127-$B$32)^2+(E127-$C$32)^2)</f>
        <v>-679.78332713996133</v>
      </c>
      <c r="K127" s="4">
        <f t="shared" ref="K127:K158" si="58">D127-$F$24</f>
        <v>494.76720657357987</v>
      </c>
      <c r="L127" s="4">
        <f t="array" aca="1" ref="L127" ca="1">INDIRECT(ADDRESS(ROW(L127),COLUMN(G127)+F127))</f>
        <v>330.46720657357986</v>
      </c>
      <c r="M127" s="9">
        <f t="shared" ref="M127:M158" si="59">B127+($B$45-$B$43)*COS(-RADIANS(A127))-($C$45-$C$43)*SIN(-RADIANS(A127))</f>
        <v>333.76720657357987</v>
      </c>
      <c r="N127" s="9">
        <f t="shared" ref="N127:N158" si="60">C127+($B$45-$B$43)*SIN(-RADIANS(A127))+($C$45-$C$43)*COS(-RADIANS(A127))</f>
        <v>563.00452334812144</v>
      </c>
      <c r="O127" s="4">
        <f t="shared" ref="O127:O158" si="61">IF(M127&lt;=$F$24,4,IF(M127&lt;=$F$23,3,IF(M127&lt;=$F$22,2,IF(M127&lt;=$F$21,1,0))))</f>
        <v>0</v>
      </c>
      <c r="P127" s="4">
        <f t="shared" si="26"/>
        <v>330.46720657357986</v>
      </c>
      <c r="Q127" s="4">
        <f t="shared" si="22"/>
        <v>-85.495476651878562</v>
      </c>
      <c r="R127" s="4">
        <f t="shared" ref="R127:R158" si="62">-(M127-$B$35)*SIN(RADIANS($F$20))+(N127-$C$35)*COS(RADIANS($F$20))</f>
        <v>779.118664957075</v>
      </c>
      <c r="S127" s="4">
        <f t="shared" ref="S127:S158" si="63">$F$19-SQRT((M127-$B$32)^2+(N127-$C$32)^2)</f>
        <v>-679.78332713996133</v>
      </c>
      <c r="T127" s="4">
        <f t="shared" ref="T127:T158" si="64">M127-$F$24</f>
        <v>494.76720657357987</v>
      </c>
      <c r="U127" s="4">
        <f t="array" aca="1" ref="U127" ca="1">INDIRECT(ADDRESS(ROW(U127),COLUMN(P127)+O127))</f>
        <v>330.46720657357986</v>
      </c>
      <c r="V127" s="4">
        <f t="shared" ref="V127:V158" si="65">($B$28-D127)*COS(-RADIANS(A127))+($C$28-E127)*SIN(-RADIANS(A127))</f>
        <v>-327.29910913754384</v>
      </c>
      <c r="W127" s="4">
        <f t="shared" ref="W127:W158" si="66">-($B$28-D127)*SIN(-RADIANS(A127))+($C$28-E127)*COS(-RADIANS(A127))</f>
        <v>-96.919266950628554</v>
      </c>
      <c r="X127" s="4">
        <f t="shared" si="27"/>
        <v>96.919266950628554</v>
      </c>
      <c r="Y127" s="4">
        <f t="shared" ca="1" si="24"/>
        <v>330.46720657357986</v>
      </c>
      <c r="Z127" s="4">
        <f t="shared" ref="Z127:Z158" si="67">B127+($B$48-$B$43)*COS(-RADIANS(A127))-($C$48-$C$43)*SIN(-RADIANS(A127))</f>
        <v>306.59500314132293</v>
      </c>
      <c r="AA127" s="4">
        <f t="shared" ref="AA127:AA158" si="68">C127+($B$48-$B$43)*SIN(-RADIANS(A127))+($C$48-$C$43)*COS(-RADIANS(A127))</f>
        <v>579.33123032277012</v>
      </c>
      <c r="AB127" s="4">
        <f t="shared" ref="AB127:AB158" si="69">B127+($B$47-$B$43)*COS(-RADIANS(A127))-($C$47-$C$43)*SIN(-RADIANS(A127))</f>
        <v>333.76720657357987</v>
      </c>
      <c r="AC127" s="4">
        <f t="shared" ref="AC127:AC158" si="70">C127+($B$47-$B$43)*SIN(-RADIANS(A127))+($C$47-$C$43)*COS(-RADIANS(A127))</f>
        <v>563.00452334812144</v>
      </c>
      <c r="AD127" s="4">
        <f t="shared" ref="AD127:AD158" si="71">B127+($B$46-$B$43)*COS(-RADIANS(A127))-($C$46-$C$43)*SIN(-RADIANS(A127))</f>
        <v>333.76720657357987</v>
      </c>
      <c r="AE127" s="4">
        <f t="shared" ref="AE127:AE158" si="72">C127+($B$46-$B$43)*SIN(-RADIANS(A127))+($C$46-$C$43)*COS(-RADIANS(A127))</f>
        <v>563.00452334812144</v>
      </c>
      <c r="AF127" s="4">
        <f t="shared" ref="AF127:AF158" si="73">MIN($C$25-AA127,$C$25-AC127,$C$25-AE127)</f>
        <v>69.168769677229875</v>
      </c>
    </row>
    <row r="128" spans="1:32" x14ac:dyDescent="0.35">
      <c r="A128" s="62">
        <v>31.5</v>
      </c>
      <c r="B128" s="29">
        <v>-36.928165718860242</v>
      </c>
      <c r="C128" s="29">
        <v>33.07426260783609</v>
      </c>
      <c r="D128" s="9">
        <f t="shared" si="51"/>
        <v>338.28410687804023</v>
      </c>
      <c r="E128" s="9">
        <f t="shared" si="52"/>
        <v>560.00595652429536</v>
      </c>
      <c r="F128" s="4">
        <f t="shared" si="53"/>
        <v>0</v>
      </c>
      <c r="G128" s="4">
        <f t="shared" si="54"/>
        <v>334.98410687804022</v>
      </c>
      <c r="H128" s="4">
        <f t="shared" si="55"/>
        <v>-88.494043475704643</v>
      </c>
      <c r="I128" s="4">
        <f t="shared" si="56"/>
        <v>779.72503705425868</v>
      </c>
      <c r="J128" s="4">
        <f t="shared" si="57"/>
        <v>-680.17885338165718</v>
      </c>
      <c r="K128" s="4">
        <f t="shared" si="58"/>
        <v>499.28410687804023</v>
      </c>
      <c r="L128" s="4">
        <f t="array" aca="1" ref="L128" ca="1">INDIRECT(ADDRESS(ROW(L128),COLUMN(G128)+F128))</f>
        <v>334.98410687804022</v>
      </c>
      <c r="M128" s="9">
        <f t="shared" si="59"/>
        <v>338.28410687804023</v>
      </c>
      <c r="N128" s="9">
        <f t="shared" si="60"/>
        <v>560.00595652429536</v>
      </c>
      <c r="O128" s="4">
        <f t="shared" si="61"/>
        <v>0</v>
      </c>
      <c r="P128" s="4">
        <f t="shared" si="26"/>
        <v>334.98410687804022</v>
      </c>
      <c r="Q128" s="4">
        <f t="shared" ref="Q128:Q191" si="74">N128-$C$28</f>
        <v>-88.494043475704643</v>
      </c>
      <c r="R128" s="4">
        <f t="shared" si="62"/>
        <v>779.72503705425868</v>
      </c>
      <c r="S128" s="4">
        <f t="shared" si="63"/>
        <v>-680.17885338165718</v>
      </c>
      <c r="T128" s="4">
        <f t="shared" si="64"/>
        <v>499.28410687804023</v>
      </c>
      <c r="U128" s="4">
        <f t="array" aca="1" ref="U128" ca="1">INDIRECT(ADDRESS(ROW(U128),COLUMN(P128)+O128))</f>
        <v>334.98410687804022</v>
      </c>
      <c r="V128" s="4">
        <f t="shared" si="65"/>
        <v>-331.85891464646744</v>
      </c>
      <c r="W128" s="4">
        <f t="shared" si="66"/>
        <v>-99.575139272947041</v>
      </c>
      <c r="X128" s="4">
        <f t="shared" si="27"/>
        <v>99.575139272947041</v>
      </c>
      <c r="Y128" s="4">
        <f t="shared" ref="Y128:Y191" ca="1" si="75">IF(AND(V128&gt;0,V128&lt;$B$12),MIN(L128,U128,X128),MIN(L128,U128))</f>
        <v>334.98410687804022</v>
      </c>
      <c r="Z128" s="4">
        <f t="shared" si="67"/>
        <v>311.25541366801554</v>
      </c>
      <c r="AA128" s="4">
        <f t="shared" si="68"/>
        <v>576.569161025791</v>
      </c>
      <c r="AB128" s="4">
        <f t="shared" si="69"/>
        <v>338.28410687804023</v>
      </c>
      <c r="AC128" s="4">
        <f t="shared" si="70"/>
        <v>560.00595652429536</v>
      </c>
      <c r="AD128" s="4">
        <f t="shared" si="71"/>
        <v>338.28410687804023</v>
      </c>
      <c r="AE128" s="4">
        <f t="shared" si="72"/>
        <v>560.00595652429536</v>
      </c>
      <c r="AF128" s="4">
        <f t="shared" si="73"/>
        <v>71.930838974208996</v>
      </c>
    </row>
    <row r="129" spans="1:32" x14ac:dyDescent="0.35">
      <c r="A129" s="62">
        <v>32</v>
      </c>
      <c r="B129" s="29">
        <v>-37.024010562436636</v>
      </c>
      <c r="C129" s="29">
        <v>33.324481580169767</v>
      </c>
      <c r="D129" s="9">
        <f t="shared" si="51"/>
        <v>342.77226323301829</v>
      </c>
      <c r="E129" s="9">
        <f t="shared" si="52"/>
        <v>556.96180833609128</v>
      </c>
      <c r="F129" s="4">
        <f t="shared" si="53"/>
        <v>0</v>
      </c>
      <c r="G129" s="4">
        <f t="shared" si="54"/>
        <v>339.47226323301828</v>
      </c>
      <c r="H129" s="4">
        <f t="shared" si="55"/>
        <v>-91.538191663908719</v>
      </c>
      <c r="I129" s="4">
        <f t="shared" si="56"/>
        <v>780.27801554596999</v>
      </c>
      <c r="J129" s="4">
        <f t="shared" si="57"/>
        <v>-680.56082198230456</v>
      </c>
      <c r="K129" s="4">
        <f t="shared" si="58"/>
        <v>503.77226323301829</v>
      </c>
      <c r="L129" s="4">
        <f t="array" aca="1" ref="L129" ca="1">INDIRECT(ADDRESS(ROW(L129),COLUMN(G129)+F129))</f>
        <v>339.47226323301828</v>
      </c>
      <c r="M129" s="9">
        <f t="shared" si="59"/>
        <v>342.77226323301829</v>
      </c>
      <c r="N129" s="9">
        <f t="shared" si="60"/>
        <v>556.96180833609128</v>
      </c>
      <c r="O129" s="4">
        <f t="shared" si="61"/>
        <v>0</v>
      </c>
      <c r="P129" s="4">
        <f t="shared" ref="P129:P192" si="76">IF(N129&lt;=$C$28,M129-$B$28,SQRT((M129-$B$28)^2+(N129-$C$28)^2))</f>
        <v>339.47226323301828</v>
      </c>
      <c r="Q129" s="4">
        <f t="shared" si="74"/>
        <v>-91.538191663908719</v>
      </c>
      <c r="R129" s="4">
        <f t="shared" si="62"/>
        <v>780.27801554596999</v>
      </c>
      <c r="S129" s="4">
        <f t="shared" si="63"/>
        <v>-680.56082198230456</v>
      </c>
      <c r="T129" s="4">
        <f t="shared" si="64"/>
        <v>503.77226323301829</v>
      </c>
      <c r="U129" s="4">
        <f t="array" aca="1" ref="U129" ca="1">INDIRECT(ADDRESS(ROW(U129),COLUMN(P129)+O129))</f>
        <v>339.47226323301828</v>
      </c>
      <c r="V129" s="4">
        <f t="shared" si="65"/>
        <v>-336.39665770845079</v>
      </c>
      <c r="W129" s="4">
        <f t="shared" si="66"/>
        <v>-102.26410279384208</v>
      </c>
      <c r="X129" s="4">
        <f t="shared" si="27"/>
        <v>102.26410279384208</v>
      </c>
      <c r="Y129" s="4">
        <f t="shared" ca="1" si="75"/>
        <v>339.47226323301828</v>
      </c>
      <c r="Z129" s="4">
        <f t="shared" si="67"/>
        <v>315.88913858485961</v>
      </c>
      <c r="AA129" s="4">
        <f t="shared" si="68"/>
        <v>573.76024901228391</v>
      </c>
      <c r="AB129" s="4">
        <f t="shared" si="69"/>
        <v>342.77226323301829</v>
      </c>
      <c r="AC129" s="4">
        <f t="shared" si="70"/>
        <v>556.96180833609128</v>
      </c>
      <c r="AD129" s="4">
        <f t="shared" si="71"/>
        <v>342.77226323301829</v>
      </c>
      <c r="AE129" s="4">
        <f t="shared" si="72"/>
        <v>556.96180833609128</v>
      </c>
      <c r="AF129" s="4">
        <f t="shared" si="73"/>
        <v>74.739750987716093</v>
      </c>
    </row>
    <row r="130" spans="1:32" x14ac:dyDescent="0.35">
      <c r="A130" s="62">
        <v>32.5</v>
      </c>
      <c r="B130" s="29">
        <v>-37.119970826135358</v>
      </c>
      <c r="C130" s="29">
        <v>33.569422887159767</v>
      </c>
      <c r="D130" s="9">
        <f t="shared" si="51"/>
        <v>347.23138121118353</v>
      </c>
      <c r="E130" s="9">
        <f t="shared" si="52"/>
        <v>553.87250547276676</v>
      </c>
      <c r="F130" s="4">
        <f t="shared" si="53"/>
        <v>0</v>
      </c>
      <c r="G130" s="4">
        <f t="shared" si="54"/>
        <v>343.93138121118352</v>
      </c>
      <c r="H130" s="4">
        <f t="shared" si="55"/>
        <v>-94.627494527233239</v>
      </c>
      <c r="I130" s="4">
        <f t="shared" si="56"/>
        <v>780.77773804090384</v>
      </c>
      <c r="J130" s="4">
        <f t="shared" si="57"/>
        <v>-680.92944205714912</v>
      </c>
      <c r="K130" s="4">
        <f t="shared" si="58"/>
        <v>508.23138121118353</v>
      </c>
      <c r="L130" s="4">
        <f t="array" aca="1" ref="L130" ca="1">INDIRECT(ADDRESS(ROW(L130),COLUMN(G130)+F130))</f>
        <v>343.93138121118352</v>
      </c>
      <c r="M130" s="9">
        <f t="shared" si="59"/>
        <v>347.23138121118353</v>
      </c>
      <c r="N130" s="9">
        <f t="shared" si="60"/>
        <v>553.87250547276676</v>
      </c>
      <c r="O130" s="4">
        <f t="shared" si="61"/>
        <v>0</v>
      </c>
      <c r="P130" s="4">
        <f t="shared" si="76"/>
        <v>343.93138121118352</v>
      </c>
      <c r="Q130" s="4">
        <f t="shared" si="74"/>
        <v>-94.627494527233239</v>
      </c>
      <c r="R130" s="4">
        <f t="shared" si="62"/>
        <v>780.77773804090384</v>
      </c>
      <c r="S130" s="4">
        <f t="shared" si="63"/>
        <v>-680.92944205714912</v>
      </c>
      <c r="T130" s="4">
        <f t="shared" si="64"/>
        <v>508.23138121118353</v>
      </c>
      <c r="U130" s="4">
        <f t="array" aca="1" ref="U130" ca="1">INDIRECT(ADDRESS(ROW(U130),COLUMN(P130)+O130))</f>
        <v>343.93138121118352</v>
      </c>
      <c r="V130" s="4">
        <f t="shared" si="65"/>
        <v>-340.91210060844645</v>
      </c>
      <c r="W130" s="4">
        <f t="shared" si="66"/>
        <v>-104.98617699997693</v>
      </c>
      <c r="X130" s="4">
        <f t="shared" si="27"/>
        <v>104.98617699997693</v>
      </c>
      <c r="Y130" s="4">
        <f t="shared" ca="1" si="75"/>
        <v>343.93138121118352</v>
      </c>
      <c r="Z130" s="4">
        <f t="shared" si="67"/>
        <v>320.49587237891507</v>
      </c>
      <c r="AA130" s="4">
        <f t="shared" si="68"/>
        <v>570.90490305736103</v>
      </c>
      <c r="AB130" s="4">
        <f t="shared" si="69"/>
        <v>347.23138121118353</v>
      </c>
      <c r="AC130" s="4">
        <f t="shared" si="70"/>
        <v>553.87250547276676</v>
      </c>
      <c r="AD130" s="4">
        <f t="shared" si="71"/>
        <v>347.23138121118353</v>
      </c>
      <c r="AE130" s="4">
        <f t="shared" si="72"/>
        <v>553.87250547276676</v>
      </c>
      <c r="AF130" s="4">
        <f t="shared" si="73"/>
        <v>77.595096942638975</v>
      </c>
    </row>
    <row r="131" spans="1:32" x14ac:dyDescent="0.35">
      <c r="A131" s="62">
        <v>33</v>
      </c>
      <c r="B131" s="29">
        <v>-37.215996864062362</v>
      </c>
      <c r="C131" s="29">
        <v>33.809256700791131</v>
      </c>
      <c r="D131" s="9">
        <f t="shared" si="51"/>
        <v>351.66116357158603</v>
      </c>
      <c r="E131" s="9">
        <f t="shared" si="52"/>
        <v>550.73847202190939</v>
      </c>
      <c r="F131" s="4">
        <f t="shared" si="53"/>
        <v>0</v>
      </c>
      <c r="G131" s="4">
        <f t="shared" si="54"/>
        <v>348.36116357158602</v>
      </c>
      <c r="H131" s="4">
        <f t="shared" si="55"/>
        <v>-97.761527978090612</v>
      </c>
      <c r="I131" s="4">
        <f t="shared" si="56"/>
        <v>781.22433834620028</v>
      </c>
      <c r="J131" s="4">
        <f t="shared" si="57"/>
        <v>-681.28491522823322</v>
      </c>
      <c r="K131" s="4">
        <f t="shared" si="58"/>
        <v>512.66116357158603</v>
      </c>
      <c r="L131" s="4">
        <f t="array" aca="1" ref="L131" ca="1">INDIRECT(ADDRESS(ROW(L131),COLUMN(G131)+F131))</f>
        <v>348.36116357158602</v>
      </c>
      <c r="M131" s="9">
        <f t="shared" si="59"/>
        <v>351.66116357158603</v>
      </c>
      <c r="N131" s="9">
        <f t="shared" si="60"/>
        <v>550.73847202190939</v>
      </c>
      <c r="O131" s="4">
        <f t="shared" si="61"/>
        <v>0</v>
      </c>
      <c r="P131" s="4">
        <f t="shared" si="76"/>
        <v>348.36116357158602</v>
      </c>
      <c r="Q131" s="4">
        <f t="shared" si="74"/>
        <v>-97.761527978090612</v>
      </c>
      <c r="R131" s="4">
        <f t="shared" si="62"/>
        <v>781.22433834620028</v>
      </c>
      <c r="S131" s="4">
        <f t="shared" si="63"/>
        <v>-681.28491522823322</v>
      </c>
      <c r="T131" s="4">
        <f t="shared" si="64"/>
        <v>512.66116357158603</v>
      </c>
      <c r="U131" s="4">
        <f t="array" aca="1" ref="U131" ca="1">INDIRECT(ADDRESS(ROW(U131),COLUMN(P131)+O131))</f>
        <v>348.36116357158602</v>
      </c>
      <c r="V131" s="4">
        <f t="shared" si="65"/>
        <v>-345.40499916229265</v>
      </c>
      <c r="W131" s="4">
        <f t="shared" si="66"/>
        <v>-107.74137177174291</v>
      </c>
      <c r="X131" s="4">
        <f t="shared" si="27"/>
        <v>107.74137177174291</v>
      </c>
      <c r="Y131" s="4">
        <f t="shared" ca="1" si="75"/>
        <v>348.36116357158602</v>
      </c>
      <c r="Z131" s="4">
        <f t="shared" si="67"/>
        <v>325.07530656771604</v>
      </c>
      <c r="AA131" s="4">
        <f t="shared" si="68"/>
        <v>568.0035294318858</v>
      </c>
      <c r="AB131" s="4">
        <f t="shared" si="69"/>
        <v>351.66116357158603</v>
      </c>
      <c r="AC131" s="4">
        <f t="shared" si="70"/>
        <v>550.73847202190939</v>
      </c>
      <c r="AD131" s="4">
        <f t="shared" si="71"/>
        <v>351.66116357158603</v>
      </c>
      <c r="AE131" s="4">
        <f t="shared" si="72"/>
        <v>550.73847202190939</v>
      </c>
      <c r="AF131" s="4">
        <f t="shared" si="73"/>
        <v>80.496470568114205</v>
      </c>
    </row>
    <row r="132" spans="1:32" x14ac:dyDescent="0.35">
      <c r="A132" s="62">
        <v>33.5</v>
      </c>
      <c r="B132" s="29">
        <v>-37.312043682039047</v>
      </c>
      <c r="C132" s="29">
        <v>34.0441476739555</v>
      </c>
      <c r="D132" s="9">
        <f t="shared" si="51"/>
        <v>356.06131065057247</v>
      </c>
      <c r="E132" s="9">
        <f t="shared" si="52"/>
        <v>547.5601295694654</v>
      </c>
      <c r="F132" s="4">
        <f t="shared" si="53"/>
        <v>0</v>
      </c>
      <c r="G132" s="4">
        <f t="shared" si="54"/>
        <v>352.76131065057245</v>
      </c>
      <c r="H132" s="4">
        <f t="shared" si="55"/>
        <v>-100.9398704305346</v>
      </c>
      <c r="I132" s="4">
        <f t="shared" si="56"/>
        <v>781.61794679534728</v>
      </c>
      <c r="J132" s="4">
        <f t="shared" si="57"/>
        <v>-681.62743583359463</v>
      </c>
      <c r="K132" s="4">
        <f t="shared" si="58"/>
        <v>517.06131065057252</v>
      </c>
      <c r="L132" s="4">
        <f t="array" aca="1" ref="L132" ca="1">INDIRECT(ADDRESS(ROW(L132),COLUMN(G132)+F132))</f>
        <v>352.76131065057245</v>
      </c>
      <c r="M132" s="9">
        <f t="shared" si="59"/>
        <v>356.06131065057247</v>
      </c>
      <c r="N132" s="9">
        <f t="shared" si="60"/>
        <v>547.5601295694654</v>
      </c>
      <c r="O132" s="4">
        <f t="shared" si="61"/>
        <v>0</v>
      </c>
      <c r="P132" s="4">
        <f t="shared" si="76"/>
        <v>352.76131065057245</v>
      </c>
      <c r="Q132" s="4">
        <f t="shared" si="74"/>
        <v>-100.9398704305346</v>
      </c>
      <c r="R132" s="4">
        <f t="shared" si="62"/>
        <v>781.61794679534728</v>
      </c>
      <c r="S132" s="4">
        <f t="shared" si="63"/>
        <v>-681.62743583359463</v>
      </c>
      <c r="T132" s="4">
        <f t="shared" si="64"/>
        <v>517.06131065057252</v>
      </c>
      <c r="U132" s="4">
        <f t="array" aca="1" ref="U132" ca="1">INDIRECT(ADDRESS(ROW(U132),COLUMN(P132)+O132))</f>
        <v>352.76131065057245</v>
      </c>
      <c r="V132" s="4">
        <f t="shared" si="65"/>
        <v>-349.87510330856333</v>
      </c>
      <c r="W132" s="4">
        <f t="shared" si="66"/>
        <v>-110.52968750188761</v>
      </c>
      <c r="X132" s="4">
        <f t="shared" ref="X132:X195" si="77">-W132</f>
        <v>110.52968750188761</v>
      </c>
      <c r="Y132" s="4">
        <f t="shared" ca="1" si="75"/>
        <v>352.76131065057245</v>
      </c>
      <c r="Z132" s="4">
        <f t="shared" si="67"/>
        <v>329.62713009104323</v>
      </c>
      <c r="AA132" s="4">
        <f t="shared" si="68"/>
        <v>565.05653200385768</v>
      </c>
      <c r="AB132" s="4">
        <f t="shared" si="69"/>
        <v>356.06131065057247</v>
      </c>
      <c r="AC132" s="4">
        <f t="shared" si="70"/>
        <v>547.5601295694654</v>
      </c>
      <c r="AD132" s="4">
        <f t="shared" si="71"/>
        <v>356.06131065057247</v>
      </c>
      <c r="AE132" s="4">
        <f t="shared" si="72"/>
        <v>547.5601295694654</v>
      </c>
      <c r="AF132" s="4">
        <f t="shared" si="73"/>
        <v>83.443467996142317</v>
      </c>
    </row>
    <row r="133" spans="1:32" x14ac:dyDescent="0.35">
      <c r="A133" s="62">
        <v>34</v>
      </c>
      <c r="B133" s="29">
        <v>-37.408070598129193</v>
      </c>
      <c r="C133" s="29">
        <v>34.274255068106569</v>
      </c>
      <c r="D133" s="9">
        <f t="shared" si="51"/>
        <v>360.43152072750627</v>
      </c>
      <c r="E133" s="9">
        <f t="shared" si="52"/>
        <v>544.33789730782883</v>
      </c>
      <c r="F133" s="4">
        <f t="shared" si="53"/>
        <v>0</v>
      </c>
      <c r="G133" s="4">
        <f t="shared" si="54"/>
        <v>357.13152072750626</v>
      </c>
      <c r="H133" s="4">
        <f t="shared" si="55"/>
        <v>-104.16210269217117</v>
      </c>
      <c r="I133" s="4">
        <f t="shared" si="56"/>
        <v>781.95869056606216</v>
      </c>
      <c r="J133" s="4">
        <f t="shared" si="57"/>
        <v>-681.95719114238011</v>
      </c>
      <c r="K133" s="4">
        <f t="shared" si="58"/>
        <v>521.43152072750627</v>
      </c>
      <c r="L133" s="4">
        <f t="array" aca="1" ref="L133" ca="1">INDIRECT(ADDRESS(ROW(L133),COLUMN(G133)+F133))</f>
        <v>357.13152072750626</v>
      </c>
      <c r="M133" s="9">
        <f t="shared" si="59"/>
        <v>360.43152072750627</v>
      </c>
      <c r="N133" s="9">
        <f t="shared" si="60"/>
        <v>544.33789730782883</v>
      </c>
      <c r="O133" s="4">
        <f t="shared" si="61"/>
        <v>0</v>
      </c>
      <c r="P133" s="4">
        <f t="shared" si="76"/>
        <v>357.13152072750626</v>
      </c>
      <c r="Q133" s="4">
        <f t="shared" si="74"/>
        <v>-104.16210269217117</v>
      </c>
      <c r="R133" s="4">
        <f t="shared" si="62"/>
        <v>781.95869056606216</v>
      </c>
      <c r="S133" s="4">
        <f t="shared" si="63"/>
        <v>-681.95719114238011</v>
      </c>
      <c r="T133" s="4">
        <f t="shared" si="64"/>
        <v>521.43152072750627</v>
      </c>
      <c r="U133" s="4">
        <f t="array" aca="1" ref="U133" ca="1">INDIRECT(ADDRESS(ROW(U133),COLUMN(P133)+O133))</f>
        <v>357.13152072750626</v>
      </c>
      <c r="V133" s="4">
        <f t="shared" si="65"/>
        <v>-354.32215766287561</v>
      </c>
      <c r="W133" s="4">
        <f t="shared" si="66"/>
        <v>-113.35111522839091</v>
      </c>
      <c r="X133" s="4">
        <f t="shared" si="77"/>
        <v>113.35111522839091</v>
      </c>
      <c r="Y133" s="4">
        <f t="shared" ca="1" si="75"/>
        <v>357.13152072750626</v>
      </c>
      <c r="Z133" s="4">
        <f t="shared" si="67"/>
        <v>334.15102967751142</v>
      </c>
      <c r="AA133" s="4">
        <f t="shared" si="68"/>
        <v>562.06431234785157</v>
      </c>
      <c r="AB133" s="4">
        <f t="shared" si="69"/>
        <v>360.43152072750627</v>
      </c>
      <c r="AC133" s="4">
        <f t="shared" si="70"/>
        <v>544.33789730782883</v>
      </c>
      <c r="AD133" s="4">
        <f t="shared" si="71"/>
        <v>360.43152072750627</v>
      </c>
      <c r="AE133" s="4">
        <f t="shared" si="72"/>
        <v>544.33789730782883</v>
      </c>
      <c r="AF133" s="4">
        <f t="shared" si="73"/>
        <v>86.435687652148431</v>
      </c>
    </row>
    <row r="134" spans="1:32" x14ac:dyDescent="0.35">
      <c r="A134" s="62">
        <v>34.5</v>
      </c>
      <c r="B134" s="29">
        <v>-37.504040926716669</v>
      </c>
      <c r="C134" s="29">
        <v>34.499732887336407</v>
      </c>
      <c r="D134" s="9">
        <f t="shared" si="51"/>
        <v>364.77149036676457</v>
      </c>
      <c r="E134" s="9">
        <f t="shared" si="52"/>
        <v>541.07219215012287</v>
      </c>
      <c r="F134" s="4">
        <f t="shared" si="53"/>
        <v>0</v>
      </c>
      <c r="G134" s="4">
        <f t="shared" si="54"/>
        <v>361.47149036676456</v>
      </c>
      <c r="H134" s="4">
        <f t="shared" si="55"/>
        <v>-107.42780784987713</v>
      </c>
      <c r="I134" s="4">
        <f t="shared" si="56"/>
        <v>782.24669398766764</v>
      </c>
      <c r="J134" s="4">
        <f t="shared" si="57"/>
        <v>-682.27436157376917</v>
      </c>
      <c r="K134" s="4">
        <f t="shared" si="58"/>
        <v>525.77149036676451</v>
      </c>
      <c r="L134" s="4">
        <f t="array" aca="1" ref="L134" ca="1">INDIRECT(ADDRESS(ROW(L134),COLUMN(G134)+F134))</f>
        <v>361.47149036676456</v>
      </c>
      <c r="M134" s="9">
        <f t="shared" si="59"/>
        <v>364.77149036676457</v>
      </c>
      <c r="N134" s="9">
        <f t="shared" si="60"/>
        <v>541.07219215012287</v>
      </c>
      <c r="O134" s="4">
        <f t="shared" si="61"/>
        <v>0</v>
      </c>
      <c r="P134" s="4">
        <f t="shared" si="76"/>
        <v>361.47149036676456</v>
      </c>
      <c r="Q134" s="4">
        <f t="shared" si="74"/>
        <v>-107.42780784987713</v>
      </c>
      <c r="R134" s="4">
        <f t="shared" si="62"/>
        <v>782.24669398766764</v>
      </c>
      <c r="S134" s="4">
        <f t="shared" si="63"/>
        <v>-682.27436157376917</v>
      </c>
      <c r="T134" s="4">
        <f t="shared" si="64"/>
        <v>525.77149036676451</v>
      </c>
      <c r="U134" s="4">
        <f t="array" aca="1" ref="U134" ca="1">INDIRECT(ADDRESS(ROW(U134),COLUMN(P134)+O134))</f>
        <v>361.47149036676456</v>
      </c>
      <c r="V134" s="4">
        <f t="shared" si="65"/>
        <v>-358.74590203681424</v>
      </c>
      <c r="W134" s="4">
        <f t="shared" si="66"/>
        <v>-116.20563677891259</v>
      </c>
      <c r="X134" s="4">
        <f t="shared" si="77"/>
        <v>116.20563677891259</v>
      </c>
      <c r="Y134" s="4">
        <f t="shared" ca="1" si="75"/>
        <v>361.47149036676456</v>
      </c>
      <c r="Z134" s="4">
        <f t="shared" si="67"/>
        <v>338.64669018744667</v>
      </c>
      <c r="AA134" s="4">
        <f t="shared" si="68"/>
        <v>559.0272698606401</v>
      </c>
      <c r="AB134" s="4">
        <f t="shared" si="69"/>
        <v>364.77149036676457</v>
      </c>
      <c r="AC134" s="4">
        <f t="shared" si="70"/>
        <v>541.07219215012287</v>
      </c>
      <c r="AD134" s="4">
        <f t="shared" si="71"/>
        <v>364.77149036676457</v>
      </c>
      <c r="AE134" s="4">
        <f t="shared" si="72"/>
        <v>541.07219215012287</v>
      </c>
      <c r="AF134" s="4">
        <f t="shared" si="73"/>
        <v>89.472730139359896</v>
      </c>
    </row>
    <row r="135" spans="1:32" x14ac:dyDescent="0.35">
      <c r="A135" s="62">
        <v>35</v>
      </c>
      <c r="B135" s="29">
        <v>-37.599921684706587</v>
      </c>
      <c r="C135" s="29">
        <v>34.72073001724813</v>
      </c>
      <c r="D135" s="9">
        <f t="shared" si="51"/>
        <v>369.08091473743934</v>
      </c>
      <c r="E135" s="9">
        <f t="shared" si="52"/>
        <v>537.76342884905091</v>
      </c>
      <c r="F135" s="4">
        <f t="shared" si="53"/>
        <v>0</v>
      </c>
      <c r="G135" s="4">
        <f t="shared" si="54"/>
        <v>365.78091473743933</v>
      </c>
      <c r="H135" s="4">
        <f t="shared" si="55"/>
        <v>-110.73657115094909</v>
      </c>
      <c r="I135" s="4">
        <f t="shared" si="56"/>
        <v>782.48207883763632</v>
      </c>
      <c r="J135" s="4">
        <f t="shared" si="57"/>
        <v>-682.57912091790445</v>
      </c>
      <c r="K135" s="4">
        <f t="shared" si="58"/>
        <v>530.08091473743934</v>
      </c>
      <c r="L135" s="4">
        <f t="array" aca="1" ref="L135" ca="1">INDIRECT(ADDRESS(ROW(L135),COLUMN(G135)+F135))</f>
        <v>365.78091473743933</v>
      </c>
      <c r="M135" s="9">
        <f t="shared" si="59"/>
        <v>369.08091473743934</v>
      </c>
      <c r="N135" s="9">
        <f t="shared" si="60"/>
        <v>537.76342884905091</v>
      </c>
      <c r="O135" s="4">
        <f t="shared" si="61"/>
        <v>0</v>
      </c>
      <c r="P135" s="4">
        <f t="shared" si="76"/>
        <v>365.78091473743933</v>
      </c>
      <c r="Q135" s="4">
        <f t="shared" si="74"/>
        <v>-110.73657115094909</v>
      </c>
      <c r="R135" s="4">
        <f t="shared" si="62"/>
        <v>782.48207883763632</v>
      </c>
      <c r="S135" s="4">
        <f t="shared" si="63"/>
        <v>-682.57912091790445</v>
      </c>
      <c r="T135" s="4">
        <f t="shared" si="64"/>
        <v>530.08091473743934</v>
      </c>
      <c r="U135" s="4">
        <f t="array" aca="1" ref="U135" ca="1">INDIRECT(ADDRESS(ROW(U135),COLUMN(P135)+O135))</f>
        <v>365.78091473743933</v>
      </c>
      <c r="V135" s="4">
        <f t="shared" si="65"/>
        <v>-363.14607192356624</v>
      </c>
      <c r="W135" s="4">
        <f t="shared" si="66"/>
        <v>-119.09322492447293</v>
      </c>
      <c r="X135" s="4">
        <f t="shared" si="77"/>
        <v>119.09322492447293</v>
      </c>
      <c r="Y135" s="4">
        <f t="shared" ca="1" si="75"/>
        <v>365.78091473743933</v>
      </c>
      <c r="Z135" s="4">
        <f t="shared" si="67"/>
        <v>343.11379493347829</v>
      </c>
      <c r="AA135" s="4">
        <f t="shared" si="68"/>
        <v>555.945801881379</v>
      </c>
      <c r="AB135" s="4">
        <f t="shared" si="69"/>
        <v>369.08091473743934</v>
      </c>
      <c r="AC135" s="4">
        <f t="shared" si="70"/>
        <v>537.76342884905091</v>
      </c>
      <c r="AD135" s="4">
        <f t="shared" si="71"/>
        <v>369.08091473743934</v>
      </c>
      <c r="AE135" s="4">
        <f t="shared" si="72"/>
        <v>537.76342884905091</v>
      </c>
      <c r="AF135" s="4">
        <f t="shared" si="73"/>
        <v>92.554198118621002</v>
      </c>
    </row>
    <row r="136" spans="1:32" x14ac:dyDescent="0.35">
      <c r="A136" s="62">
        <v>35.5</v>
      </c>
      <c r="B136" s="29">
        <v>-37.695683318475943</v>
      </c>
      <c r="C136" s="29">
        <v>34.9373903672181</v>
      </c>
      <c r="D136" s="9">
        <f t="shared" si="51"/>
        <v>373.35948791211234</v>
      </c>
      <c r="E136" s="9">
        <f t="shared" si="52"/>
        <v>534.4120201189121</v>
      </c>
      <c r="F136" s="4">
        <f t="shared" si="53"/>
        <v>0</v>
      </c>
      <c r="G136" s="4">
        <f t="shared" si="54"/>
        <v>370.05948791211233</v>
      </c>
      <c r="H136" s="4">
        <f t="shared" si="55"/>
        <v>-114.0879798810879</v>
      </c>
      <c r="I136" s="4">
        <f t="shared" si="56"/>
        <v>782.66496462711007</v>
      </c>
      <c r="J136" s="4">
        <f t="shared" si="57"/>
        <v>-682.87163655729421</v>
      </c>
      <c r="K136" s="4">
        <f t="shared" si="58"/>
        <v>534.3594879121124</v>
      </c>
      <c r="L136" s="4">
        <f t="array" aca="1" ref="L136" ca="1">INDIRECT(ADDRESS(ROW(L136),COLUMN(G136)+F136))</f>
        <v>370.05948791211233</v>
      </c>
      <c r="M136" s="9">
        <f t="shared" si="59"/>
        <v>373.35948791211234</v>
      </c>
      <c r="N136" s="9">
        <f t="shared" si="60"/>
        <v>534.4120201189121</v>
      </c>
      <c r="O136" s="4">
        <f t="shared" si="61"/>
        <v>0</v>
      </c>
      <c r="P136" s="4">
        <f t="shared" si="76"/>
        <v>370.05948791211233</v>
      </c>
      <c r="Q136" s="4">
        <f t="shared" si="74"/>
        <v>-114.0879798810879</v>
      </c>
      <c r="R136" s="4">
        <f t="shared" si="62"/>
        <v>782.66496462711007</v>
      </c>
      <c r="S136" s="4">
        <f t="shared" si="63"/>
        <v>-682.87163655729421</v>
      </c>
      <c r="T136" s="4">
        <f t="shared" si="64"/>
        <v>534.3594879121124</v>
      </c>
      <c r="U136" s="4">
        <f t="array" aca="1" ref="U136" ca="1">INDIRECT(ADDRESS(ROW(U136),COLUMN(P136)+O136))</f>
        <v>370.05948791211233</v>
      </c>
      <c r="V136" s="4">
        <f t="shared" si="65"/>
        <v>-367.52239895228138</v>
      </c>
      <c r="W136" s="4">
        <f t="shared" si="66"/>
        <v>-122.01384354032321</v>
      </c>
      <c r="X136" s="4">
        <f t="shared" si="77"/>
        <v>122.01384354032321</v>
      </c>
      <c r="Y136" s="4">
        <f t="shared" ca="1" si="75"/>
        <v>370.05948791211233</v>
      </c>
      <c r="Z136" s="4">
        <f t="shared" si="67"/>
        <v>347.55202598021702</v>
      </c>
      <c r="AA136" s="4">
        <f t="shared" si="68"/>
        <v>552.82030381494883</v>
      </c>
      <c r="AB136" s="4">
        <f t="shared" si="69"/>
        <v>373.35948791211234</v>
      </c>
      <c r="AC136" s="4">
        <f t="shared" si="70"/>
        <v>534.4120201189121</v>
      </c>
      <c r="AD136" s="4">
        <f t="shared" si="71"/>
        <v>373.35948791211234</v>
      </c>
      <c r="AE136" s="4">
        <f t="shared" si="72"/>
        <v>534.4120201189121</v>
      </c>
      <c r="AF136" s="4">
        <f t="shared" si="73"/>
        <v>95.679696185051171</v>
      </c>
    </row>
    <row r="137" spans="1:32" x14ac:dyDescent="0.35">
      <c r="A137" s="62">
        <v>36</v>
      </c>
      <c r="B137" s="29">
        <v>-37.79129945025835</v>
      </c>
      <c r="C137" s="29">
        <v>35.149853014833852</v>
      </c>
      <c r="D137" s="9">
        <f t="shared" si="51"/>
        <v>377.60690314601828</v>
      </c>
      <c r="E137" s="9">
        <f t="shared" si="52"/>
        <v>531.01837675956881</v>
      </c>
      <c r="F137" s="4">
        <f t="shared" si="53"/>
        <v>0</v>
      </c>
      <c r="G137" s="4">
        <f t="shared" si="54"/>
        <v>374.30690314601827</v>
      </c>
      <c r="H137" s="4">
        <f t="shared" si="55"/>
        <v>-117.48162324043119</v>
      </c>
      <c r="I137" s="4">
        <f t="shared" si="56"/>
        <v>782.79546887530603</v>
      </c>
      <c r="J137" s="4">
        <f t="shared" si="57"/>
        <v>-683.15206968739153</v>
      </c>
      <c r="K137" s="4">
        <f t="shared" si="58"/>
        <v>538.60690314601834</v>
      </c>
      <c r="L137" s="4">
        <f t="array" aca="1" ref="L137" ca="1">INDIRECT(ADDRESS(ROW(L137),COLUMN(G137)+F137))</f>
        <v>374.30690314601827</v>
      </c>
      <c r="M137" s="9">
        <f t="shared" si="59"/>
        <v>377.60690314601828</v>
      </c>
      <c r="N137" s="9">
        <f t="shared" si="60"/>
        <v>531.01837675956881</v>
      </c>
      <c r="O137" s="4">
        <f t="shared" si="61"/>
        <v>0</v>
      </c>
      <c r="P137" s="4">
        <f t="shared" si="76"/>
        <v>374.30690314601827</v>
      </c>
      <c r="Q137" s="4">
        <f t="shared" si="74"/>
        <v>-117.48162324043119</v>
      </c>
      <c r="R137" s="4">
        <f t="shared" si="62"/>
        <v>782.79546887530603</v>
      </c>
      <c r="S137" s="4">
        <f t="shared" si="63"/>
        <v>-683.15206968739153</v>
      </c>
      <c r="T137" s="4">
        <f t="shared" si="64"/>
        <v>538.60690314601834</v>
      </c>
      <c r="U137" s="4">
        <f t="array" aca="1" ref="U137" ca="1">INDIRECT(ADDRESS(ROW(U137),COLUMN(P137)+O137))</f>
        <v>374.30690314601827</v>
      </c>
      <c r="V137" s="4">
        <f t="shared" si="65"/>
        <v>-371.87461131309237</v>
      </c>
      <c r="W137" s="4">
        <f t="shared" si="66"/>
        <v>-124.96744777223303</v>
      </c>
      <c r="X137" s="4">
        <f t="shared" si="77"/>
        <v>124.96744777223303</v>
      </c>
      <c r="Y137" s="4">
        <f t="shared" ca="1" si="75"/>
        <v>374.30690314601827</v>
      </c>
      <c r="Z137" s="4">
        <f t="shared" si="67"/>
        <v>351.96106442433245</v>
      </c>
      <c r="AA137" s="4">
        <f t="shared" si="68"/>
        <v>549.65116925724021</v>
      </c>
      <c r="AB137" s="4">
        <f t="shared" si="69"/>
        <v>377.60690314601828</v>
      </c>
      <c r="AC137" s="4">
        <f t="shared" si="70"/>
        <v>531.01837675956881</v>
      </c>
      <c r="AD137" s="4">
        <f t="shared" si="71"/>
        <v>377.60690314601828</v>
      </c>
      <c r="AE137" s="4">
        <f t="shared" si="72"/>
        <v>531.01837675956881</v>
      </c>
      <c r="AF137" s="4">
        <f t="shared" si="73"/>
        <v>98.848830742759787</v>
      </c>
    </row>
    <row r="138" spans="1:32" x14ac:dyDescent="0.35">
      <c r="A138" s="62">
        <v>36.5</v>
      </c>
      <c r="B138" s="29">
        <v>-37.886746642707784</v>
      </c>
      <c r="C138" s="29">
        <v>35.358252351466056</v>
      </c>
      <c r="D138" s="9">
        <f t="shared" si="51"/>
        <v>381.8228531378499</v>
      </c>
      <c r="E138" s="9">
        <f t="shared" si="52"/>
        <v>527.58290778132573</v>
      </c>
      <c r="F138" s="4">
        <f t="shared" si="53"/>
        <v>0</v>
      </c>
      <c r="G138" s="4">
        <f t="shared" si="54"/>
        <v>378.52285313784989</v>
      </c>
      <c r="H138" s="4">
        <f t="shared" si="55"/>
        <v>-120.91709221867427</v>
      </c>
      <c r="I138" s="4">
        <f t="shared" si="56"/>
        <v>782.87370737282276</v>
      </c>
      <c r="J138" s="4">
        <f t="shared" si="57"/>
        <v>-683.42057553526104</v>
      </c>
      <c r="K138" s="4">
        <f t="shared" si="58"/>
        <v>542.82285313784996</v>
      </c>
      <c r="L138" s="4">
        <f t="array" aca="1" ref="L138" ca="1">INDIRECT(ADDRESS(ROW(L138),COLUMN(G138)+F138))</f>
        <v>378.52285313784989</v>
      </c>
      <c r="M138" s="9">
        <f t="shared" si="59"/>
        <v>381.8228531378499</v>
      </c>
      <c r="N138" s="9">
        <f t="shared" si="60"/>
        <v>527.58290778132573</v>
      </c>
      <c r="O138" s="4">
        <f t="shared" si="61"/>
        <v>0</v>
      </c>
      <c r="P138" s="4">
        <f t="shared" si="76"/>
        <v>378.52285313784989</v>
      </c>
      <c r="Q138" s="4">
        <f t="shared" si="74"/>
        <v>-120.91709221867427</v>
      </c>
      <c r="R138" s="4">
        <f t="shared" si="62"/>
        <v>782.87370737282276</v>
      </c>
      <c r="S138" s="4">
        <f t="shared" si="63"/>
        <v>-683.42057553526104</v>
      </c>
      <c r="T138" s="4">
        <f t="shared" si="64"/>
        <v>542.82285313784996</v>
      </c>
      <c r="U138" s="4">
        <f t="array" aca="1" ref="U138" ca="1">INDIRECT(ADDRESS(ROW(U138),COLUMN(P138)+O138))</f>
        <v>378.52285313784989</v>
      </c>
      <c r="V138" s="4">
        <f t="shared" si="65"/>
        <v>-376.20243415464472</v>
      </c>
      <c r="W138" s="4">
        <f t="shared" si="66"/>
        <v>-127.9539842066585</v>
      </c>
      <c r="X138" s="4">
        <f t="shared" si="77"/>
        <v>127.9539842066585</v>
      </c>
      <c r="Y138" s="4">
        <f t="shared" ca="1" si="75"/>
        <v>378.52285313784989</v>
      </c>
      <c r="Z138" s="4">
        <f t="shared" si="67"/>
        <v>356.34059065628412</v>
      </c>
      <c r="AA138" s="4">
        <f t="shared" si="68"/>
        <v>546.43879012134323</v>
      </c>
      <c r="AB138" s="4">
        <f t="shared" si="69"/>
        <v>381.8228531378499</v>
      </c>
      <c r="AC138" s="4">
        <f t="shared" si="70"/>
        <v>527.58290778132573</v>
      </c>
      <c r="AD138" s="4">
        <f t="shared" si="71"/>
        <v>381.8228531378499</v>
      </c>
      <c r="AE138" s="4">
        <f t="shared" si="72"/>
        <v>527.58290778132573</v>
      </c>
      <c r="AF138" s="4">
        <f t="shared" si="73"/>
        <v>102.06120987865677</v>
      </c>
    </row>
    <row r="139" spans="1:32" x14ac:dyDescent="0.35">
      <c r="A139" s="62">
        <v>37</v>
      </c>
      <c r="B139" s="29">
        <v>-37.982004180449294</v>
      </c>
      <c r="C139" s="29">
        <v>35.562718228083448</v>
      </c>
      <c r="D139" s="9">
        <f t="shared" si="51"/>
        <v>386.00703027339443</v>
      </c>
      <c r="E139" s="9">
        <f t="shared" si="52"/>
        <v>524.10602052983165</v>
      </c>
      <c r="F139" s="4">
        <f t="shared" si="53"/>
        <v>0</v>
      </c>
      <c r="G139" s="4">
        <f t="shared" si="54"/>
        <v>382.70703027339442</v>
      </c>
      <c r="H139" s="4">
        <f t="shared" si="55"/>
        <v>-124.39397947016835</v>
      </c>
      <c r="I139" s="4">
        <f t="shared" si="56"/>
        <v>782.89979443392622</v>
      </c>
      <c r="J139" s="4">
        <f t="shared" si="57"/>
        <v>-683.67730357542757</v>
      </c>
      <c r="K139" s="4">
        <f t="shared" si="58"/>
        <v>547.00703027339443</v>
      </c>
      <c r="L139" s="4">
        <f t="array" aca="1" ref="L139" ca="1">INDIRECT(ADDRESS(ROW(L139),COLUMN(G139)+F139))</f>
        <v>382.70703027339442</v>
      </c>
      <c r="M139" s="9">
        <f t="shared" si="59"/>
        <v>386.00703027339443</v>
      </c>
      <c r="N139" s="9">
        <f t="shared" si="60"/>
        <v>524.10602052983165</v>
      </c>
      <c r="O139" s="4">
        <f t="shared" si="61"/>
        <v>0</v>
      </c>
      <c r="P139" s="4">
        <f t="shared" si="76"/>
        <v>382.70703027339442</v>
      </c>
      <c r="Q139" s="4">
        <f t="shared" si="74"/>
        <v>-124.39397947016835</v>
      </c>
      <c r="R139" s="4">
        <f t="shared" si="62"/>
        <v>782.89979443392622</v>
      </c>
      <c r="S139" s="4">
        <f t="shared" si="63"/>
        <v>-683.67730357542757</v>
      </c>
      <c r="T139" s="4">
        <f t="shared" si="64"/>
        <v>547.00703027339443</v>
      </c>
      <c r="U139" s="4">
        <f t="array" aca="1" ref="U139" ca="1">INDIRECT(ADDRESS(ROW(U139),COLUMN(P139)+O139))</f>
        <v>382.70703027339442</v>
      </c>
      <c r="V139" s="4">
        <f t="shared" si="65"/>
        <v>-380.50558995589188</v>
      </c>
      <c r="W139" s="4">
        <f t="shared" si="66"/>
        <v>-130.97339104346415</v>
      </c>
      <c r="X139" s="4">
        <f t="shared" si="77"/>
        <v>130.97339104346415</v>
      </c>
      <c r="Y139" s="4">
        <f t="shared" ca="1" si="75"/>
        <v>382.70703027339442</v>
      </c>
      <c r="Z139" s="4">
        <f t="shared" si="67"/>
        <v>360.69028460489523</v>
      </c>
      <c r="AA139" s="4">
        <f t="shared" si="68"/>
        <v>543.18355676375154</v>
      </c>
      <c r="AB139" s="4">
        <f t="shared" si="69"/>
        <v>386.00703027339443</v>
      </c>
      <c r="AC139" s="4">
        <f t="shared" si="70"/>
        <v>524.10602052983165</v>
      </c>
      <c r="AD139" s="4">
        <f t="shared" si="71"/>
        <v>386.00703027339443</v>
      </c>
      <c r="AE139" s="4">
        <f t="shared" si="72"/>
        <v>524.10602052983165</v>
      </c>
      <c r="AF139" s="4">
        <f t="shared" si="73"/>
        <v>105.31644323624846</v>
      </c>
    </row>
    <row r="140" spans="1:32" x14ac:dyDescent="0.35">
      <c r="A140" s="62">
        <v>37.5</v>
      </c>
      <c r="B140" s="29">
        <v>-38.077053867486718</v>
      </c>
      <c r="C140" s="29">
        <v>35.763376100554019</v>
      </c>
      <c r="D140" s="9">
        <f t="shared" si="51"/>
        <v>390.15912685312912</v>
      </c>
      <c r="E140" s="9">
        <f t="shared" si="52"/>
        <v>520.58812081024814</v>
      </c>
      <c r="F140" s="4">
        <f t="shared" si="53"/>
        <v>0</v>
      </c>
      <c r="G140" s="4">
        <f t="shared" si="54"/>
        <v>386.85912685312911</v>
      </c>
      <c r="H140" s="4">
        <f t="shared" si="55"/>
        <v>-127.91187918975186</v>
      </c>
      <c r="I140" s="4">
        <f t="shared" si="56"/>
        <v>782.87384313796485</v>
      </c>
      <c r="J140" s="4">
        <f t="shared" si="57"/>
        <v>-683.92239774215352</v>
      </c>
      <c r="K140" s="4">
        <f t="shared" si="58"/>
        <v>551.15912685312912</v>
      </c>
      <c r="L140" s="4">
        <f t="array" aca="1" ref="L140" ca="1">INDIRECT(ADDRESS(ROW(L140),COLUMN(G140)+F140))</f>
        <v>386.85912685312911</v>
      </c>
      <c r="M140" s="9">
        <f t="shared" si="59"/>
        <v>390.15912685312912</v>
      </c>
      <c r="N140" s="9">
        <f t="shared" si="60"/>
        <v>520.58812081024814</v>
      </c>
      <c r="O140" s="4">
        <f t="shared" si="61"/>
        <v>0</v>
      </c>
      <c r="P140" s="4">
        <f t="shared" si="76"/>
        <v>386.85912685312911</v>
      </c>
      <c r="Q140" s="4">
        <f t="shared" si="74"/>
        <v>-127.91187918975186</v>
      </c>
      <c r="R140" s="4">
        <f t="shared" si="62"/>
        <v>782.87384313796485</v>
      </c>
      <c r="S140" s="4">
        <f t="shared" si="63"/>
        <v>-683.92239774215352</v>
      </c>
      <c r="T140" s="4">
        <f t="shared" si="64"/>
        <v>551.15912685312912</v>
      </c>
      <c r="U140" s="4">
        <f t="array" aca="1" ref="U140" ca="1">INDIRECT(ADDRESS(ROW(U140),COLUMN(P140)+O140))</f>
        <v>386.85912685312911</v>
      </c>
      <c r="V140" s="4">
        <f t="shared" si="65"/>
        <v>-384.78379887382482</v>
      </c>
      <c r="W140" s="4">
        <f t="shared" si="66"/>
        <v>-134.02559827005825</v>
      </c>
      <c r="X140" s="4">
        <f t="shared" si="77"/>
        <v>134.02559827005825</v>
      </c>
      <c r="Y140" s="4">
        <f t="shared" ca="1" si="75"/>
        <v>386.85912685312911</v>
      </c>
      <c r="Z140" s="4">
        <f t="shared" si="67"/>
        <v>365.00982596589694</v>
      </c>
      <c r="AA140" s="4">
        <f t="shared" si="68"/>
        <v>539.88585810982465</v>
      </c>
      <c r="AB140" s="4">
        <f t="shared" si="69"/>
        <v>390.15912685312912</v>
      </c>
      <c r="AC140" s="4">
        <f t="shared" si="70"/>
        <v>520.58812081024814</v>
      </c>
      <c r="AD140" s="4">
        <f t="shared" si="71"/>
        <v>390.15912685312912</v>
      </c>
      <c r="AE140" s="4">
        <f t="shared" si="72"/>
        <v>520.58812081024814</v>
      </c>
      <c r="AF140" s="4">
        <f t="shared" si="73"/>
        <v>108.61414189017535</v>
      </c>
    </row>
    <row r="141" spans="1:32" x14ac:dyDescent="0.35">
      <c r="A141" s="62">
        <v>38</v>
      </c>
      <c r="B141" s="29">
        <v>-38.17187983940056</v>
      </c>
      <c r="C141" s="29">
        <v>35.960347173793224</v>
      </c>
      <c r="D141" s="9">
        <f t="shared" si="51"/>
        <v>394.27883530484166</v>
      </c>
      <c r="E141" s="9">
        <f t="shared" si="52"/>
        <v>517.02961301004837</v>
      </c>
      <c r="F141" s="4">
        <f t="shared" si="53"/>
        <v>0</v>
      </c>
      <c r="G141" s="4">
        <f t="shared" si="54"/>
        <v>390.97883530484165</v>
      </c>
      <c r="H141" s="4">
        <f t="shared" si="55"/>
        <v>-131.47038698995163</v>
      </c>
      <c r="I141" s="4">
        <f t="shared" si="56"/>
        <v>782.79596556010802</v>
      </c>
      <c r="J141" s="4">
        <f t="shared" si="57"/>
        <v>-684.15599663754085</v>
      </c>
      <c r="K141" s="4">
        <f t="shared" si="58"/>
        <v>555.27883530484166</v>
      </c>
      <c r="L141" s="4">
        <f t="array" aca="1" ref="L141" ca="1">INDIRECT(ADDRESS(ROW(L141),COLUMN(G141)+F141))</f>
        <v>390.97883530484165</v>
      </c>
      <c r="M141" s="9">
        <f t="shared" si="59"/>
        <v>394.27883530484166</v>
      </c>
      <c r="N141" s="9">
        <f t="shared" si="60"/>
        <v>517.02961301004837</v>
      </c>
      <c r="O141" s="4">
        <f t="shared" si="61"/>
        <v>0</v>
      </c>
      <c r="P141" s="4">
        <f t="shared" si="76"/>
        <v>390.97883530484165</v>
      </c>
      <c r="Q141" s="4">
        <f t="shared" si="74"/>
        <v>-131.47038698995163</v>
      </c>
      <c r="R141" s="4">
        <f t="shared" si="62"/>
        <v>782.79596556010802</v>
      </c>
      <c r="S141" s="4">
        <f t="shared" si="63"/>
        <v>-684.15599663754085</v>
      </c>
      <c r="T141" s="4">
        <f t="shared" si="64"/>
        <v>555.27883530484166</v>
      </c>
      <c r="U141" s="4">
        <f t="array" aca="1" ref="U141" ca="1">INDIRECT(ADDRESS(ROW(U141),COLUMN(P141)+O141))</f>
        <v>390.97883530484165</v>
      </c>
      <c r="V141" s="4">
        <f t="shared" si="65"/>
        <v>-389.03677906871553</v>
      </c>
      <c r="W141" s="4">
        <f t="shared" si="66"/>
        <v>-137.11052783596722</v>
      </c>
      <c r="X141" s="4">
        <f t="shared" si="77"/>
        <v>137.11052783596722</v>
      </c>
      <c r="Y141" s="4">
        <f t="shared" ca="1" si="75"/>
        <v>390.97883530484165</v>
      </c>
      <c r="Z141" s="4">
        <f t="shared" si="67"/>
        <v>369.29889441550858</v>
      </c>
      <c r="AA141" s="4">
        <f t="shared" si="68"/>
        <v>536.54608177787168</v>
      </c>
      <c r="AB141" s="4">
        <f t="shared" si="69"/>
        <v>394.27883530484166</v>
      </c>
      <c r="AC141" s="4">
        <f t="shared" si="70"/>
        <v>517.02961301004837</v>
      </c>
      <c r="AD141" s="4">
        <f t="shared" si="71"/>
        <v>394.27883530484166</v>
      </c>
      <c r="AE141" s="4">
        <f t="shared" si="72"/>
        <v>517.02961301004837</v>
      </c>
      <c r="AF141" s="4">
        <f t="shared" si="73"/>
        <v>111.95391822212832</v>
      </c>
    </row>
    <row r="142" spans="1:32" x14ac:dyDescent="0.35">
      <c r="A142" s="62">
        <v>38.5</v>
      </c>
      <c r="B142" s="29">
        <v>-38.266468389329937</v>
      </c>
      <c r="C142" s="29">
        <v>36.153748544223511</v>
      </c>
      <c r="D142" s="9">
        <f t="shared" si="51"/>
        <v>398.36584838227935</v>
      </c>
      <c r="E142" s="9">
        <f t="shared" si="52"/>
        <v>513.43090021991088</v>
      </c>
      <c r="F142" s="4">
        <f t="shared" si="53"/>
        <v>0</v>
      </c>
      <c r="G142" s="4">
        <f t="shared" si="54"/>
        <v>395.06584838227934</v>
      </c>
      <c r="H142" s="4">
        <f t="shared" si="55"/>
        <v>-135.06909978008912</v>
      </c>
      <c r="I142" s="4">
        <f t="shared" si="56"/>
        <v>782.66627299164566</v>
      </c>
      <c r="J142" s="4">
        <f t="shared" si="57"/>
        <v>-684.37823373496167</v>
      </c>
      <c r="K142" s="4">
        <f t="shared" si="58"/>
        <v>559.36584838227941</v>
      </c>
      <c r="L142" s="4">
        <f t="array" aca="1" ref="L142" ca="1">INDIRECT(ADDRESS(ROW(L142),COLUMN(G142)+F142))</f>
        <v>395.06584838227934</v>
      </c>
      <c r="M142" s="9">
        <f t="shared" si="59"/>
        <v>398.36584838227935</v>
      </c>
      <c r="N142" s="9">
        <f t="shared" si="60"/>
        <v>513.43090021991088</v>
      </c>
      <c r="O142" s="4">
        <f t="shared" si="61"/>
        <v>0</v>
      </c>
      <c r="P142" s="4">
        <f t="shared" si="76"/>
        <v>395.06584838227934</v>
      </c>
      <c r="Q142" s="4">
        <f t="shared" si="74"/>
        <v>-135.06909978008912</v>
      </c>
      <c r="R142" s="4">
        <f t="shared" si="62"/>
        <v>782.66627299164566</v>
      </c>
      <c r="S142" s="4">
        <f t="shared" si="63"/>
        <v>-684.37823373496167</v>
      </c>
      <c r="T142" s="4">
        <f t="shared" si="64"/>
        <v>559.36584838227941</v>
      </c>
      <c r="U142" s="4">
        <f t="array" aca="1" ref="U142" ca="1">INDIRECT(ADDRESS(ROW(U142),COLUMN(P142)+O142))</f>
        <v>395.06584838227934</v>
      </c>
      <c r="V142" s="4">
        <f t="shared" si="65"/>
        <v>-393.26424700836344</v>
      </c>
      <c r="W142" s="4">
        <f t="shared" si="66"/>
        <v>-140.22809382701718</v>
      </c>
      <c r="X142" s="4">
        <f t="shared" si="77"/>
        <v>140.22809382701718</v>
      </c>
      <c r="Y142" s="4">
        <f t="shared" ca="1" si="75"/>
        <v>395.06584838227934</v>
      </c>
      <c r="Z142" s="4">
        <f t="shared" si="67"/>
        <v>373.55716981005787</v>
      </c>
      <c r="AA142" s="4">
        <f t="shared" si="68"/>
        <v>533.16461420132339</v>
      </c>
      <c r="AB142" s="4">
        <f t="shared" si="69"/>
        <v>398.36584838227935</v>
      </c>
      <c r="AC142" s="4">
        <f t="shared" si="70"/>
        <v>513.43090021991088</v>
      </c>
      <c r="AD142" s="4">
        <f t="shared" si="71"/>
        <v>398.36584838227935</v>
      </c>
      <c r="AE142" s="4">
        <f t="shared" si="72"/>
        <v>513.43090021991088</v>
      </c>
      <c r="AF142" s="4">
        <f t="shared" si="73"/>
        <v>115.33538579867661</v>
      </c>
    </row>
    <row r="143" spans="1:32" x14ac:dyDescent="0.35">
      <c r="A143" s="62">
        <v>39</v>
      </c>
      <c r="B143" s="29">
        <v>-38.360807806793233</v>
      </c>
      <c r="C143" s="29">
        <v>36.343693340100366</v>
      </c>
      <c r="D143" s="9">
        <f t="shared" si="51"/>
        <v>402.41985935077031</v>
      </c>
      <c r="E143" s="9">
        <f t="shared" si="52"/>
        <v>509.79238435226614</v>
      </c>
      <c r="F143" s="4">
        <f t="shared" si="53"/>
        <v>0</v>
      </c>
      <c r="G143" s="4">
        <f t="shared" si="54"/>
        <v>399.1198593507703</v>
      </c>
      <c r="H143" s="4">
        <f t="shared" si="55"/>
        <v>-138.70761564773386</v>
      </c>
      <c r="I143" s="4">
        <f t="shared" si="56"/>
        <v>782.4848761501155</v>
      </c>
      <c r="J143" s="4">
        <f t="shared" si="57"/>
        <v>-684.58923757743253</v>
      </c>
      <c r="K143" s="4">
        <f t="shared" si="58"/>
        <v>563.41985935077037</v>
      </c>
      <c r="L143" s="4">
        <f t="array" aca="1" ref="L143" ca="1">INDIRECT(ADDRESS(ROW(L143),COLUMN(G143)+F143))</f>
        <v>399.1198593507703</v>
      </c>
      <c r="M143" s="9">
        <f t="shared" si="59"/>
        <v>402.41985935077031</v>
      </c>
      <c r="N143" s="9">
        <f t="shared" si="60"/>
        <v>509.79238435226614</v>
      </c>
      <c r="O143" s="4">
        <f t="shared" si="61"/>
        <v>0</v>
      </c>
      <c r="P143" s="4">
        <f t="shared" si="76"/>
        <v>399.1198593507703</v>
      </c>
      <c r="Q143" s="4">
        <f t="shared" si="74"/>
        <v>-138.70761564773386</v>
      </c>
      <c r="R143" s="4">
        <f t="shared" si="62"/>
        <v>782.4848761501155</v>
      </c>
      <c r="S143" s="4">
        <f t="shared" si="63"/>
        <v>-684.58923757743253</v>
      </c>
      <c r="T143" s="4">
        <f t="shared" si="64"/>
        <v>563.41985935077037</v>
      </c>
      <c r="U143" s="4">
        <f t="array" aca="1" ref="U143" ca="1">INDIRECT(ADDRESS(ROW(U143),COLUMN(P143)+O143))</f>
        <v>399.1198593507703</v>
      </c>
      <c r="V143" s="4">
        <f t="shared" si="65"/>
        <v>-397.46591775274777</v>
      </c>
      <c r="W143" s="4">
        <f t="shared" si="66"/>
        <v>-143.37820263842076</v>
      </c>
      <c r="X143" s="4">
        <f t="shared" si="77"/>
        <v>143.37820263842076</v>
      </c>
      <c r="Y143" s="4">
        <f t="shared" ca="1" si="75"/>
        <v>399.1198593507703</v>
      </c>
      <c r="Z143" s="4">
        <f t="shared" si="67"/>
        <v>377.78433237258434</v>
      </c>
      <c r="AA143" s="4">
        <f t="shared" si="68"/>
        <v>529.741840748546</v>
      </c>
      <c r="AB143" s="4">
        <f t="shared" si="69"/>
        <v>402.41985935077031</v>
      </c>
      <c r="AC143" s="4">
        <f t="shared" si="70"/>
        <v>509.79238435226614</v>
      </c>
      <c r="AD143" s="4">
        <f t="shared" si="71"/>
        <v>402.41985935077031</v>
      </c>
      <c r="AE143" s="4">
        <f t="shared" si="72"/>
        <v>509.79238435226614</v>
      </c>
      <c r="AF143" s="4">
        <f t="shared" si="73"/>
        <v>118.758159251454</v>
      </c>
    </row>
    <row r="144" spans="1:32" x14ac:dyDescent="0.35">
      <c r="A144" s="62">
        <v>39.5</v>
      </c>
      <c r="B144" s="29">
        <v>-38.454888228459225</v>
      </c>
      <c r="C144" s="29">
        <v>36.530290859339061</v>
      </c>
      <c r="D144" s="9">
        <f t="shared" si="51"/>
        <v>406.44056216070277</v>
      </c>
      <c r="E144" s="9">
        <f t="shared" si="52"/>
        <v>506.11446625713154</v>
      </c>
      <c r="F144" s="4">
        <f t="shared" si="53"/>
        <v>0</v>
      </c>
      <c r="G144" s="4">
        <f t="shared" si="54"/>
        <v>403.14056216070276</v>
      </c>
      <c r="H144" s="4">
        <f t="shared" si="55"/>
        <v>-142.38553374286846</v>
      </c>
      <c r="I144" s="4">
        <f t="shared" si="56"/>
        <v>782.2518853795475</v>
      </c>
      <c r="J144" s="4">
        <f t="shared" si="57"/>
        <v>-684.78913197063548</v>
      </c>
      <c r="K144" s="4">
        <f t="shared" si="58"/>
        <v>567.44056216070271</v>
      </c>
      <c r="L144" s="4">
        <f t="array" aca="1" ref="L144" ca="1">INDIRECT(ADDRESS(ROW(L144),COLUMN(G144)+F144))</f>
        <v>403.14056216070276</v>
      </c>
      <c r="M144" s="9">
        <f t="shared" si="59"/>
        <v>406.44056216070277</v>
      </c>
      <c r="N144" s="9">
        <f t="shared" si="60"/>
        <v>506.11446625713154</v>
      </c>
      <c r="O144" s="4">
        <f t="shared" si="61"/>
        <v>0</v>
      </c>
      <c r="P144" s="4">
        <f t="shared" si="76"/>
        <v>403.14056216070276</v>
      </c>
      <c r="Q144" s="4">
        <f t="shared" si="74"/>
        <v>-142.38553374286846</v>
      </c>
      <c r="R144" s="4">
        <f t="shared" si="62"/>
        <v>782.2518853795475</v>
      </c>
      <c r="S144" s="4">
        <f t="shared" si="63"/>
        <v>-684.78913197063548</v>
      </c>
      <c r="T144" s="4">
        <f t="shared" si="64"/>
        <v>567.44056216070271</v>
      </c>
      <c r="U144" s="4">
        <f t="array" aca="1" ref="U144" ca="1">INDIRECT(ADDRESS(ROW(U144),COLUMN(P144)+O144))</f>
        <v>403.14056216070276</v>
      </c>
      <c r="V144" s="4">
        <f t="shared" si="65"/>
        <v>-401.64150522040677</v>
      </c>
      <c r="W144" s="4">
        <f t="shared" si="66"/>
        <v>-146.56075314617803</v>
      </c>
      <c r="X144" s="4">
        <f t="shared" si="77"/>
        <v>146.56075314617803</v>
      </c>
      <c r="Y144" s="4">
        <f t="shared" ca="1" si="75"/>
        <v>403.14056216070276</v>
      </c>
      <c r="Z144" s="4">
        <f t="shared" si="67"/>
        <v>381.98006286731203</v>
      </c>
      <c r="AA144" s="4">
        <f t="shared" si="68"/>
        <v>526.27814583993666</v>
      </c>
      <c r="AB144" s="4">
        <f t="shared" si="69"/>
        <v>406.44056216070277</v>
      </c>
      <c r="AC144" s="4">
        <f t="shared" si="70"/>
        <v>506.11446625713154</v>
      </c>
      <c r="AD144" s="4">
        <f t="shared" si="71"/>
        <v>406.44056216070277</v>
      </c>
      <c r="AE144" s="4">
        <f t="shared" si="72"/>
        <v>506.11446625713154</v>
      </c>
      <c r="AF144" s="4">
        <f t="shared" si="73"/>
        <v>122.22185416006334</v>
      </c>
    </row>
    <row r="145" spans="1:32" x14ac:dyDescent="0.35">
      <c r="A145" s="62">
        <v>40</v>
      </c>
      <c r="B145" s="29">
        <v>-38.548701500037126</v>
      </c>
      <c r="C145" s="29">
        <v>36.713646704546264</v>
      </c>
      <c r="D145" s="9">
        <f t="shared" si="51"/>
        <v>410.42765160969338</v>
      </c>
      <c r="E145" s="9">
        <f t="shared" si="52"/>
        <v>502.39754583493982</v>
      </c>
      <c r="F145" s="4">
        <f t="shared" si="53"/>
        <v>0</v>
      </c>
      <c r="G145" s="4">
        <f t="shared" si="54"/>
        <v>407.12765160969337</v>
      </c>
      <c r="H145" s="4">
        <f t="shared" si="55"/>
        <v>-146.10245416506018</v>
      </c>
      <c r="I145" s="4">
        <f t="shared" si="56"/>
        <v>781.96741084113512</v>
      </c>
      <c r="J145" s="4">
        <f t="shared" si="57"/>
        <v>-684.97803617036436</v>
      </c>
      <c r="K145" s="4">
        <f t="shared" si="58"/>
        <v>571.42765160969338</v>
      </c>
      <c r="L145" s="4">
        <f t="array" aca="1" ref="L145" ca="1">INDIRECT(ADDRESS(ROW(L145),COLUMN(G145)+F145))</f>
        <v>407.12765160969337</v>
      </c>
      <c r="M145" s="9">
        <f t="shared" si="59"/>
        <v>410.42765160969338</v>
      </c>
      <c r="N145" s="9">
        <f t="shared" si="60"/>
        <v>502.39754583493982</v>
      </c>
      <c r="O145" s="4">
        <f t="shared" si="61"/>
        <v>0</v>
      </c>
      <c r="P145" s="4">
        <f t="shared" si="76"/>
        <v>407.12765160969337</v>
      </c>
      <c r="Q145" s="4">
        <f t="shared" si="74"/>
        <v>-146.10245416506018</v>
      </c>
      <c r="R145" s="4">
        <f t="shared" si="62"/>
        <v>781.96741084113512</v>
      </c>
      <c r="S145" s="4">
        <f t="shared" si="63"/>
        <v>-684.97803617036436</v>
      </c>
      <c r="T145" s="4">
        <f t="shared" si="64"/>
        <v>571.42765160969338</v>
      </c>
      <c r="U145" s="4">
        <f t="array" aca="1" ref="U145" ca="1">INDIRECT(ADDRESS(ROW(U145),COLUMN(P145)+O145))</f>
        <v>407.12765160969337</v>
      </c>
      <c r="V145" s="4">
        <f t="shared" si="65"/>
        <v>-405.79072243778108</v>
      </c>
      <c r="W145" s="4">
        <f t="shared" si="66"/>
        <v>-149.77563687629942</v>
      </c>
      <c r="X145" s="4">
        <f t="shared" si="77"/>
        <v>149.77563687629942</v>
      </c>
      <c r="Y145" s="4">
        <f t="shared" ca="1" si="75"/>
        <v>407.12765160969337</v>
      </c>
      <c r="Z145" s="4">
        <f t="shared" si="67"/>
        <v>386.14404276282175</v>
      </c>
      <c r="AA145" s="4">
        <f t="shared" si="68"/>
        <v>522.77391306200309</v>
      </c>
      <c r="AB145" s="4">
        <f t="shared" si="69"/>
        <v>410.42765160969338</v>
      </c>
      <c r="AC145" s="4">
        <f t="shared" si="70"/>
        <v>502.39754583493982</v>
      </c>
      <c r="AD145" s="4">
        <f t="shared" si="71"/>
        <v>410.42765160969338</v>
      </c>
      <c r="AE145" s="4">
        <f t="shared" si="72"/>
        <v>502.39754583493982</v>
      </c>
      <c r="AF145" s="4">
        <f t="shared" si="73"/>
        <v>125.72608693799691</v>
      </c>
    </row>
    <row r="146" spans="1:32" x14ac:dyDescent="0.35">
      <c r="A146" s="62">
        <v>40.5</v>
      </c>
      <c r="B146" s="29">
        <v>-38.642241048506925</v>
      </c>
      <c r="C146" s="29">
        <v>36.893862915020321</v>
      </c>
      <c r="D146" s="9">
        <f t="shared" si="51"/>
        <v>414.38082349422024</v>
      </c>
      <c r="E146" s="9">
        <f t="shared" si="52"/>
        <v>498.64202214612772</v>
      </c>
      <c r="F146" s="4">
        <f t="shared" si="53"/>
        <v>0</v>
      </c>
      <c r="G146" s="4">
        <f t="shared" si="54"/>
        <v>411.08082349422023</v>
      </c>
      <c r="H146" s="4">
        <f t="shared" si="55"/>
        <v>-149.85797785387228</v>
      </c>
      <c r="I146" s="4">
        <f t="shared" si="56"/>
        <v>781.63156269465389</v>
      </c>
      <c r="J146" s="4">
        <f t="shared" si="57"/>
        <v>-685.15606506424149</v>
      </c>
      <c r="K146" s="4">
        <f t="shared" si="58"/>
        <v>575.38082349422029</v>
      </c>
      <c r="L146" s="4">
        <f t="array" aca="1" ref="L146" ca="1">INDIRECT(ADDRESS(ROW(L146),COLUMN(G146)+F146))</f>
        <v>411.08082349422023</v>
      </c>
      <c r="M146" s="9">
        <f t="shared" si="59"/>
        <v>414.38082349422024</v>
      </c>
      <c r="N146" s="9">
        <f t="shared" si="60"/>
        <v>498.64202214612772</v>
      </c>
      <c r="O146" s="4">
        <f t="shared" si="61"/>
        <v>0</v>
      </c>
      <c r="P146" s="4">
        <f t="shared" si="76"/>
        <v>411.08082349422023</v>
      </c>
      <c r="Q146" s="4">
        <f t="shared" si="74"/>
        <v>-149.85797785387228</v>
      </c>
      <c r="R146" s="4">
        <f t="shared" si="62"/>
        <v>781.63156269465389</v>
      </c>
      <c r="S146" s="4">
        <f t="shared" si="63"/>
        <v>-685.15606506424149</v>
      </c>
      <c r="T146" s="4">
        <f t="shared" si="64"/>
        <v>575.38082349422029</v>
      </c>
      <c r="U146" s="4">
        <f t="array" aca="1" ref="U146" ca="1">INDIRECT(ADDRESS(ROW(U146),COLUMN(P146)+O146))</f>
        <v>411.08082349422023</v>
      </c>
      <c r="V146" s="4">
        <f t="shared" si="65"/>
        <v>-409.91328177268366</v>
      </c>
      <c r="W146" s="4">
        <f t="shared" si="66"/>
        <v>-153.02273817144419</v>
      </c>
      <c r="X146" s="4">
        <f t="shared" si="77"/>
        <v>153.02273817144419</v>
      </c>
      <c r="Y146" s="4">
        <f t="shared" ca="1" si="75"/>
        <v>411.08082349422023</v>
      </c>
      <c r="Z146" s="4">
        <f t="shared" si="67"/>
        <v>390.27595438469922</v>
      </c>
      <c r="AA146" s="4">
        <f t="shared" si="68"/>
        <v>519.2295252781945</v>
      </c>
      <c r="AB146" s="4">
        <f t="shared" si="69"/>
        <v>414.38082349422024</v>
      </c>
      <c r="AC146" s="4">
        <f t="shared" si="70"/>
        <v>498.64202214612772</v>
      </c>
      <c r="AD146" s="4">
        <f t="shared" si="71"/>
        <v>414.38082349422024</v>
      </c>
      <c r="AE146" s="4">
        <f t="shared" si="72"/>
        <v>498.64202214612772</v>
      </c>
      <c r="AF146" s="4">
        <f t="shared" si="73"/>
        <v>129.2704747218055</v>
      </c>
    </row>
    <row r="147" spans="1:32" x14ac:dyDescent="0.35">
      <c r="A147" s="62">
        <v>41</v>
      </c>
      <c r="B147" s="29">
        <v>-38.735501763963001</v>
      </c>
      <c r="C147" s="29">
        <v>37.071038095536977</v>
      </c>
      <c r="D147" s="9">
        <f t="shared" si="51"/>
        <v>418.29977475144568</v>
      </c>
      <c r="E147" s="9">
        <f t="shared" si="52"/>
        <v>494.84829351730201</v>
      </c>
      <c r="F147" s="4">
        <f t="shared" si="53"/>
        <v>0</v>
      </c>
      <c r="G147" s="4">
        <f t="shared" si="54"/>
        <v>414.99977475144567</v>
      </c>
      <c r="H147" s="4">
        <f t="shared" si="55"/>
        <v>-153.65170648269799</v>
      </c>
      <c r="I147" s="4">
        <f t="shared" si="56"/>
        <v>781.24445127095078</v>
      </c>
      <c r="J147" s="4">
        <f t="shared" si="57"/>
        <v>-685.32332934760836</v>
      </c>
      <c r="K147" s="4">
        <f t="shared" si="58"/>
        <v>579.29977475144574</v>
      </c>
      <c r="L147" s="4">
        <f t="array" aca="1" ref="L147" ca="1">INDIRECT(ADDRESS(ROW(L147),COLUMN(G147)+F147))</f>
        <v>414.99977475144567</v>
      </c>
      <c r="M147" s="9">
        <f t="shared" si="59"/>
        <v>418.29977475144568</v>
      </c>
      <c r="N147" s="9">
        <f t="shared" si="60"/>
        <v>494.84829351730201</v>
      </c>
      <c r="O147" s="4">
        <f t="shared" si="61"/>
        <v>0</v>
      </c>
      <c r="P147" s="4">
        <f t="shared" si="76"/>
        <v>414.99977475144567</v>
      </c>
      <c r="Q147" s="4">
        <f t="shared" si="74"/>
        <v>-153.65170648269799</v>
      </c>
      <c r="R147" s="4">
        <f t="shared" si="62"/>
        <v>781.24445127095078</v>
      </c>
      <c r="S147" s="4">
        <f t="shared" si="63"/>
        <v>-685.32332934760836</v>
      </c>
      <c r="T147" s="4">
        <f t="shared" si="64"/>
        <v>579.29977475144574</v>
      </c>
      <c r="U147" s="4">
        <f t="array" aca="1" ref="U147" ca="1">INDIRECT(ADDRESS(ROW(U147),COLUMN(P147)+O147))</f>
        <v>414.99977475144567</v>
      </c>
      <c r="V147" s="4">
        <f t="shared" si="65"/>
        <v>-414.00889515298178</v>
      </c>
      <c r="W147" s="4">
        <f t="shared" si="66"/>
        <v>-156.30193435464309</v>
      </c>
      <c r="X147" s="4">
        <f t="shared" si="77"/>
        <v>156.30193435464309</v>
      </c>
      <c r="Y147" s="4">
        <f t="shared" ca="1" si="75"/>
        <v>414.99977475144567</v>
      </c>
      <c r="Z147" s="4">
        <f t="shared" si="67"/>
        <v>394.3754810583838</v>
      </c>
      <c r="AA147" s="4">
        <f t="shared" si="68"/>
        <v>515.64536473630108</v>
      </c>
      <c r="AB147" s="4">
        <f t="shared" si="69"/>
        <v>418.29977475144568</v>
      </c>
      <c r="AC147" s="4">
        <f t="shared" si="70"/>
        <v>494.84829351730201</v>
      </c>
      <c r="AD147" s="4">
        <f t="shared" si="71"/>
        <v>418.29977475144568</v>
      </c>
      <c r="AE147" s="4">
        <f t="shared" si="72"/>
        <v>494.84829351730201</v>
      </c>
      <c r="AF147" s="4">
        <f t="shared" si="73"/>
        <v>132.85463526369892</v>
      </c>
    </row>
    <row r="148" spans="1:32" x14ac:dyDescent="0.35">
      <c r="A148" s="62">
        <v>41.5</v>
      </c>
      <c r="B148" s="29">
        <v>-38.828479890391925</v>
      </c>
      <c r="C148" s="29">
        <v>37.245267541782496</v>
      </c>
      <c r="D148" s="9">
        <f t="shared" si="51"/>
        <v>422.18420359190765</v>
      </c>
      <c r="E148" s="9">
        <f t="shared" si="52"/>
        <v>491.01675764384822</v>
      </c>
      <c r="F148" s="4">
        <f t="shared" si="53"/>
        <v>0</v>
      </c>
      <c r="G148" s="4">
        <f t="shared" si="54"/>
        <v>418.88420359190764</v>
      </c>
      <c r="H148" s="4">
        <f t="shared" si="55"/>
        <v>-157.48324235615178</v>
      </c>
      <c r="I148" s="4">
        <f t="shared" si="56"/>
        <v>780.80618723583848</v>
      </c>
      <c r="J148" s="4">
        <f t="shared" si="57"/>
        <v>-685.47993569353957</v>
      </c>
      <c r="K148" s="4">
        <f t="shared" si="58"/>
        <v>583.18420359190759</v>
      </c>
      <c r="L148" s="4">
        <f t="array" aca="1" ref="L148" ca="1">INDIRECT(ADDRESS(ROW(L148),COLUMN(G148)+F148))</f>
        <v>418.88420359190764</v>
      </c>
      <c r="M148" s="9">
        <f t="shared" si="59"/>
        <v>422.18420359190765</v>
      </c>
      <c r="N148" s="9">
        <f t="shared" si="60"/>
        <v>491.01675764384822</v>
      </c>
      <c r="O148" s="4">
        <f t="shared" si="61"/>
        <v>0</v>
      </c>
      <c r="P148" s="4">
        <f t="shared" si="76"/>
        <v>418.88420359190764</v>
      </c>
      <c r="Q148" s="4">
        <f t="shared" si="74"/>
        <v>-157.48324235615178</v>
      </c>
      <c r="R148" s="4">
        <f t="shared" si="62"/>
        <v>780.80618723583848</v>
      </c>
      <c r="S148" s="4">
        <f t="shared" si="63"/>
        <v>-685.47993569353957</v>
      </c>
      <c r="T148" s="4">
        <f t="shared" si="64"/>
        <v>583.18420359190759</v>
      </c>
      <c r="U148" s="4">
        <f t="array" aca="1" ref="U148" ca="1">INDIRECT(ADDRESS(ROW(U148),COLUMN(P148)+O148))</f>
        <v>418.88420359190764</v>
      </c>
      <c r="V148" s="4">
        <f t="shared" si="65"/>
        <v>-418.07727427150826</v>
      </c>
      <c r="W148" s="4">
        <f t="shared" si="66"/>
        <v>-159.61309588983983</v>
      </c>
      <c r="X148" s="4">
        <f t="shared" si="77"/>
        <v>159.61309588983983</v>
      </c>
      <c r="Y148" s="4">
        <f t="shared" ca="1" si="75"/>
        <v>418.88420359190764</v>
      </c>
      <c r="Z148" s="4">
        <f t="shared" si="67"/>
        <v>398.44230724289628</v>
      </c>
      <c r="AA148" s="4">
        <f t="shared" si="68"/>
        <v>512.02181317228712</v>
      </c>
      <c r="AB148" s="4">
        <f t="shared" si="69"/>
        <v>422.18420359190765</v>
      </c>
      <c r="AC148" s="4">
        <f t="shared" si="70"/>
        <v>491.01675764384822</v>
      </c>
      <c r="AD148" s="4">
        <f t="shared" si="71"/>
        <v>422.18420359190765</v>
      </c>
      <c r="AE148" s="4">
        <f t="shared" si="72"/>
        <v>491.01675764384822</v>
      </c>
      <c r="AF148" s="4">
        <f t="shared" si="73"/>
        <v>136.47818682771288</v>
      </c>
    </row>
    <row r="149" spans="1:32" x14ac:dyDescent="0.35">
      <c r="A149" s="62">
        <v>42</v>
      </c>
      <c r="B149" s="29">
        <v>-38.921172924751971</v>
      </c>
      <c r="C149" s="29">
        <v>37.416643362335194</v>
      </c>
      <c r="D149" s="9">
        <f t="shared" si="51"/>
        <v>426.03380962370818</v>
      </c>
      <c r="E149" s="9">
        <f t="shared" si="52"/>
        <v>487.14781168888248</v>
      </c>
      <c r="F149" s="4">
        <f t="shared" si="53"/>
        <v>0</v>
      </c>
      <c r="G149" s="4">
        <f t="shared" si="54"/>
        <v>422.73380962370817</v>
      </c>
      <c r="H149" s="4">
        <f t="shared" si="55"/>
        <v>-161.35218831111752</v>
      </c>
      <c r="I149" s="4">
        <f t="shared" si="56"/>
        <v>780.31688174572514</v>
      </c>
      <c r="J149" s="4">
        <f t="shared" si="57"/>
        <v>-685.62598691696758</v>
      </c>
      <c r="K149" s="4">
        <f t="shared" si="58"/>
        <v>587.03380962370818</v>
      </c>
      <c r="L149" s="4">
        <f t="array" aca="1" ref="L149" ca="1">INDIRECT(ADDRESS(ROW(L149),COLUMN(G149)+F149))</f>
        <v>422.73380962370817</v>
      </c>
      <c r="M149" s="9">
        <f t="shared" si="59"/>
        <v>426.03380962370818</v>
      </c>
      <c r="N149" s="9">
        <f t="shared" si="60"/>
        <v>487.14781168888248</v>
      </c>
      <c r="O149" s="4">
        <f t="shared" si="61"/>
        <v>0</v>
      </c>
      <c r="P149" s="4">
        <f t="shared" si="76"/>
        <v>422.73380962370817</v>
      </c>
      <c r="Q149" s="4">
        <f t="shared" si="74"/>
        <v>-161.35218831111752</v>
      </c>
      <c r="R149" s="4">
        <f t="shared" si="62"/>
        <v>780.31688174572514</v>
      </c>
      <c r="S149" s="4">
        <f t="shared" si="63"/>
        <v>-685.62598691696758</v>
      </c>
      <c r="T149" s="4">
        <f t="shared" si="64"/>
        <v>587.03380962370818</v>
      </c>
      <c r="U149" s="4">
        <f t="array" aca="1" ref="U149" ca="1">INDIRECT(ADDRESS(ROW(U149),COLUMN(P149)+O149))</f>
        <v>422.73380962370817</v>
      </c>
      <c r="V149" s="4">
        <f t="shared" si="65"/>
        <v>-422.11813077815134</v>
      </c>
      <c r="W149" s="4">
        <f t="shared" si="66"/>
        <v>-162.95608653904088</v>
      </c>
      <c r="X149" s="4">
        <f t="shared" si="77"/>
        <v>162.95608653904088</v>
      </c>
      <c r="Y149" s="4">
        <f t="shared" ca="1" si="75"/>
        <v>422.73380962370817</v>
      </c>
      <c r="Z149" s="4">
        <f t="shared" si="67"/>
        <v>402.47611865607479</v>
      </c>
      <c r="AA149" s="4">
        <f t="shared" si="68"/>
        <v>508.35925191045828</v>
      </c>
      <c r="AB149" s="4">
        <f t="shared" si="69"/>
        <v>426.03380962370818</v>
      </c>
      <c r="AC149" s="4">
        <f t="shared" si="70"/>
        <v>487.14781168888248</v>
      </c>
      <c r="AD149" s="4">
        <f t="shared" si="71"/>
        <v>426.03380962370818</v>
      </c>
      <c r="AE149" s="4">
        <f t="shared" si="72"/>
        <v>487.14781168888248</v>
      </c>
      <c r="AF149" s="4">
        <f t="shared" si="73"/>
        <v>140.14074808954172</v>
      </c>
    </row>
    <row r="150" spans="1:32" x14ac:dyDescent="0.35">
      <c r="A150" s="62">
        <v>42.5</v>
      </c>
      <c r="B150" s="29">
        <v>-39.013579523764875</v>
      </c>
      <c r="C150" s="29">
        <v>37.58525459713033</v>
      </c>
      <c r="D150" s="9">
        <f t="shared" si="51"/>
        <v>429.84829396878831</v>
      </c>
      <c r="E150" s="9">
        <f t="shared" si="52"/>
        <v>483.24185237848599</v>
      </c>
      <c r="F150" s="4">
        <f t="shared" si="53"/>
        <v>0</v>
      </c>
      <c r="G150" s="4">
        <f t="shared" si="54"/>
        <v>426.5482939687883</v>
      </c>
      <c r="H150" s="4">
        <f t="shared" si="55"/>
        <v>-165.25814762151401</v>
      </c>
      <c r="I150" s="4">
        <f t="shared" si="56"/>
        <v>779.77664659530797</v>
      </c>
      <c r="J150" s="4">
        <f t="shared" si="57"/>
        <v>-685.7615821329465</v>
      </c>
      <c r="K150" s="4">
        <f t="shared" si="58"/>
        <v>590.84829396878831</v>
      </c>
      <c r="L150" s="4">
        <f t="array" aca="1" ref="L150" ca="1">INDIRECT(ADDRESS(ROW(L150),COLUMN(G150)+F150))</f>
        <v>426.5482939687883</v>
      </c>
      <c r="M150" s="9">
        <f t="shared" si="59"/>
        <v>429.84829396878831</v>
      </c>
      <c r="N150" s="9">
        <f t="shared" si="60"/>
        <v>483.24185237848599</v>
      </c>
      <c r="O150" s="4">
        <f t="shared" si="61"/>
        <v>0</v>
      </c>
      <c r="P150" s="4">
        <f t="shared" si="76"/>
        <v>426.5482939687883</v>
      </c>
      <c r="Q150" s="4">
        <f t="shared" si="74"/>
        <v>-165.25814762151401</v>
      </c>
      <c r="R150" s="4">
        <f t="shared" si="62"/>
        <v>779.77664659530797</v>
      </c>
      <c r="S150" s="4">
        <f t="shared" si="63"/>
        <v>-685.7615821329465</v>
      </c>
      <c r="T150" s="4">
        <f t="shared" si="64"/>
        <v>590.84829396878831</v>
      </c>
      <c r="U150" s="4">
        <f t="array" aca="1" ref="U150" ca="1">INDIRECT(ADDRESS(ROW(U150),COLUMN(P150)+O150))</f>
        <v>426.5482939687883</v>
      </c>
      <c r="V150" s="4">
        <f t="shared" si="65"/>
        <v>-426.13117646000819</v>
      </c>
      <c r="W150" s="4">
        <f t="shared" si="66"/>
        <v>-166.33076351591518</v>
      </c>
      <c r="X150" s="4">
        <f t="shared" si="77"/>
        <v>166.33076351591518</v>
      </c>
      <c r="Y150" s="4">
        <f t="shared" ca="1" si="75"/>
        <v>426.5482939687883</v>
      </c>
      <c r="Z150" s="4">
        <f t="shared" si="67"/>
        <v>406.47660239190742</v>
      </c>
      <c r="AA150" s="4">
        <f t="shared" si="68"/>
        <v>504.6580619599024</v>
      </c>
      <c r="AB150" s="4">
        <f t="shared" si="69"/>
        <v>429.84829396878831</v>
      </c>
      <c r="AC150" s="4">
        <f t="shared" si="70"/>
        <v>483.24185237848599</v>
      </c>
      <c r="AD150" s="4">
        <f t="shared" si="71"/>
        <v>429.84829396878831</v>
      </c>
      <c r="AE150" s="4">
        <f t="shared" si="72"/>
        <v>483.24185237848599</v>
      </c>
      <c r="AF150" s="4">
        <f t="shared" si="73"/>
        <v>143.8419380400976</v>
      </c>
    </row>
    <row r="151" spans="1:32" x14ac:dyDescent="0.35">
      <c r="A151" s="62">
        <v>43</v>
      </c>
      <c r="B151" s="29">
        <v>-39.105699417871556</v>
      </c>
      <c r="C151" s="29">
        <v>37.751187332372204</v>
      </c>
      <c r="D151" s="9">
        <f t="shared" si="51"/>
        <v>433.62735937183567</v>
      </c>
      <c r="E151" s="9">
        <f t="shared" si="52"/>
        <v>479.29927609318565</v>
      </c>
      <c r="F151" s="4">
        <f t="shared" si="53"/>
        <v>0</v>
      </c>
      <c r="G151" s="4">
        <f t="shared" si="54"/>
        <v>430.32735937183566</v>
      </c>
      <c r="H151" s="4">
        <f t="shared" si="55"/>
        <v>-169.20072390681435</v>
      </c>
      <c r="I151" s="4">
        <f t="shared" si="56"/>
        <v>779.18559435765485</v>
      </c>
      <c r="J151" s="4">
        <f t="shared" si="57"/>
        <v>-685.88681690910528</v>
      </c>
      <c r="K151" s="4">
        <f t="shared" si="58"/>
        <v>594.62735937183561</v>
      </c>
      <c r="L151" s="4">
        <f t="array" aca="1" ref="L151" ca="1">INDIRECT(ADDRESS(ROW(L151),COLUMN(G151)+F151))</f>
        <v>430.32735937183566</v>
      </c>
      <c r="M151" s="9">
        <f t="shared" si="59"/>
        <v>433.62735937183567</v>
      </c>
      <c r="N151" s="9">
        <f t="shared" si="60"/>
        <v>479.29927609318565</v>
      </c>
      <c r="O151" s="4">
        <f t="shared" si="61"/>
        <v>0</v>
      </c>
      <c r="P151" s="4">
        <f t="shared" si="76"/>
        <v>430.32735937183566</v>
      </c>
      <c r="Q151" s="4">
        <f t="shared" si="74"/>
        <v>-169.20072390681435</v>
      </c>
      <c r="R151" s="4">
        <f t="shared" si="62"/>
        <v>779.18559435765485</v>
      </c>
      <c r="S151" s="4">
        <f t="shared" si="63"/>
        <v>-685.88681690910528</v>
      </c>
      <c r="T151" s="4">
        <f t="shared" si="64"/>
        <v>594.62735937183561</v>
      </c>
      <c r="U151" s="4">
        <f t="array" aca="1" ref="U151" ca="1">INDIRECT(ADDRESS(ROW(U151),COLUMN(P151)+O151))</f>
        <v>430.32735937183566</v>
      </c>
      <c r="V151" s="4">
        <f t="shared" si="65"/>
        <v>-430.11612341043002</v>
      </c>
      <c r="W151" s="4">
        <f t="shared" si="66"/>
        <v>-169.73697763572545</v>
      </c>
      <c r="X151" s="4">
        <f t="shared" si="77"/>
        <v>169.73697763572545</v>
      </c>
      <c r="Y151" s="4">
        <f t="shared" ca="1" si="75"/>
        <v>430.32735937183566</v>
      </c>
      <c r="Z151" s="4">
        <f t="shared" si="67"/>
        <v>410.44344703050797</v>
      </c>
      <c r="AA151" s="4">
        <f t="shared" si="68"/>
        <v>500.91862410716686</v>
      </c>
      <c r="AB151" s="4">
        <f t="shared" si="69"/>
        <v>433.62735937183567</v>
      </c>
      <c r="AC151" s="4">
        <f t="shared" si="70"/>
        <v>479.29927609318565</v>
      </c>
      <c r="AD151" s="4">
        <f t="shared" si="71"/>
        <v>433.62735937183567</v>
      </c>
      <c r="AE151" s="4">
        <f t="shared" si="72"/>
        <v>479.29927609318565</v>
      </c>
      <c r="AF151" s="4">
        <f t="shared" si="73"/>
        <v>147.58137589283314</v>
      </c>
    </row>
    <row r="152" spans="1:32" x14ac:dyDescent="0.35">
      <c r="A152" s="62">
        <v>43.5</v>
      </c>
      <c r="B152" s="29">
        <v>-39.19753333184201</v>
      </c>
      <c r="C152" s="29">
        <v>37.914524811881627</v>
      </c>
      <c r="D152" s="9">
        <f t="shared" si="51"/>
        <v>437.37071030233193</v>
      </c>
      <c r="E152" s="9">
        <f t="shared" si="52"/>
        <v>475.32047895567081</v>
      </c>
      <c r="F152" s="4">
        <f t="shared" si="53"/>
        <v>0</v>
      </c>
      <c r="G152" s="4">
        <f t="shared" si="54"/>
        <v>434.07071030233192</v>
      </c>
      <c r="H152" s="4">
        <f t="shared" si="55"/>
        <v>-173.17952104432919</v>
      </c>
      <c r="I152" s="4">
        <f t="shared" si="56"/>
        <v>778.54383851699549</v>
      </c>
      <c r="J152" s="4">
        <f t="shared" si="57"/>
        <v>-686.00178341236403</v>
      </c>
      <c r="K152" s="4">
        <f t="shared" si="58"/>
        <v>598.37071030233187</v>
      </c>
      <c r="L152" s="4">
        <f t="array" aca="1" ref="L152" ca="1">INDIRECT(ADDRESS(ROW(L152),COLUMN(G152)+F152))</f>
        <v>434.07071030233192</v>
      </c>
      <c r="M152" s="9">
        <f t="shared" si="59"/>
        <v>437.37071030233193</v>
      </c>
      <c r="N152" s="9">
        <f t="shared" si="60"/>
        <v>475.32047895567081</v>
      </c>
      <c r="O152" s="4">
        <f t="shared" si="61"/>
        <v>0</v>
      </c>
      <c r="P152" s="4">
        <f t="shared" si="76"/>
        <v>434.07071030233192</v>
      </c>
      <c r="Q152" s="4">
        <f t="shared" si="74"/>
        <v>-173.17952104432919</v>
      </c>
      <c r="R152" s="4">
        <f t="shared" si="62"/>
        <v>778.54383851699549</v>
      </c>
      <c r="S152" s="4">
        <f t="shared" si="63"/>
        <v>-686.00178341236403</v>
      </c>
      <c r="T152" s="4">
        <f t="shared" si="64"/>
        <v>598.37071030233187</v>
      </c>
      <c r="U152" s="4">
        <f t="array" aca="1" ref="U152" ca="1">INDIRECT(ADDRESS(ROW(U152),COLUMN(P152)+O152))</f>
        <v>434.07071030233192</v>
      </c>
      <c r="V152" s="4">
        <f t="shared" si="65"/>
        <v>-434.0726841877277</v>
      </c>
      <c r="W152" s="4">
        <f t="shared" si="66"/>
        <v>-173.17457346150854</v>
      </c>
      <c r="X152" s="4">
        <f t="shared" si="77"/>
        <v>173.17457346150854</v>
      </c>
      <c r="Y152" s="4">
        <f t="shared" ca="1" si="75"/>
        <v>434.07071030233192</v>
      </c>
      <c r="Z152" s="4">
        <f t="shared" si="67"/>
        <v>414.37634274124241</v>
      </c>
      <c r="AA152" s="4">
        <f t="shared" si="68"/>
        <v>497.14131900516281</v>
      </c>
      <c r="AB152" s="4">
        <f t="shared" si="69"/>
        <v>437.37071030233193</v>
      </c>
      <c r="AC152" s="4">
        <f t="shared" si="70"/>
        <v>475.32047895567081</v>
      </c>
      <c r="AD152" s="4">
        <f t="shared" si="71"/>
        <v>437.37071030233193</v>
      </c>
      <c r="AE152" s="4">
        <f t="shared" si="72"/>
        <v>475.32047895567081</v>
      </c>
      <c r="AF152" s="4">
        <f t="shared" si="73"/>
        <v>151.35868099483719</v>
      </c>
    </row>
    <row r="153" spans="1:32" x14ac:dyDescent="0.35">
      <c r="A153" s="62">
        <v>44</v>
      </c>
      <c r="B153" s="29">
        <v>-39.2890829115657</v>
      </c>
      <c r="C153" s="29">
        <v>38.075347544888231</v>
      </c>
      <c r="D153" s="9">
        <f t="shared" si="51"/>
        <v>441.07805305021333</v>
      </c>
      <c r="E153" s="9">
        <f t="shared" si="52"/>
        <v>471.30585691475909</v>
      </c>
      <c r="F153" s="4">
        <f t="shared" si="53"/>
        <v>0</v>
      </c>
      <c r="G153" s="4">
        <f t="shared" si="54"/>
        <v>437.77805305021332</v>
      </c>
      <c r="H153" s="4">
        <f t="shared" si="55"/>
        <v>-177.19414308524091</v>
      </c>
      <c r="I153" s="4">
        <f t="shared" si="56"/>
        <v>777.85149359453146</v>
      </c>
      <c r="J153" s="4">
        <f t="shared" si="57"/>
        <v>-686.10657055001388</v>
      </c>
      <c r="K153" s="4">
        <f t="shared" si="58"/>
        <v>602.07805305021338</v>
      </c>
      <c r="L153" s="4">
        <f t="array" aca="1" ref="L153" ca="1">INDIRECT(ADDRESS(ROW(L153),COLUMN(G153)+F153))</f>
        <v>437.77805305021332</v>
      </c>
      <c r="M153" s="9">
        <f t="shared" si="59"/>
        <v>441.07805305021333</v>
      </c>
      <c r="N153" s="9">
        <f t="shared" si="60"/>
        <v>471.30585691475909</v>
      </c>
      <c r="O153" s="4">
        <f t="shared" si="61"/>
        <v>0</v>
      </c>
      <c r="P153" s="4">
        <f t="shared" si="76"/>
        <v>437.77805305021332</v>
      </c>
      <c r="Q153" s="4">
        <f t="shared" si="74"/>
        <v>-177.19414308524091</v>
      </c>
      <c r="R153" s="4">
        <f t="shared" si="62"/>
        <v>777.85149359453146</v>
      </c>
      <c r="S153" s="4">
        <f t="shared" si="63"/>
        <v>-686.10657055001388</v>
      </c>
      <c r="T153" s="4">
        <f t="shared" si="64"/>
        <v>602.07805305021338</v>
      </c>
      <c r="U153" s="4">
        <f t="array" aca="1" ref="U153" ca="1">INDIRECT(ADDRESS(ROW(U153),COLUMN(P153)+O153))</f>
        <v>437.77805305021332</v>
      </c>
      <c r="V153" s="4">
        <f t="shared" si="65"/>
        <v>-438.00057196425576</v>
      </c>
      <c r="W153" s="4">
        <f t="shared" si="66"/>
        <v>-176.64338944645803</v>
      </c>
      <c r="X153" s="4">
        <f t="shared" si="77"/>
        <v>176.64338944645803</v>
      </c>
      <c r="Y153" s="4">
        <f t="shared" ca="1" si="75"/>
        <v>437.77805305021332</v>
      </c>
      <c r="Z153" s="4">
        <f t="shared" si="67"/>
        <v>418.27498137947811</v>
      </c>
      <c r="AA153" s="4">
        <f t="shared" si="68"/>
        <v>493.32652725830928</v>
      </c>
      <c r="AB153" s="4">
        <f t="shared" si="69"/>
        <v>441.07805305021333</v>
      </c>
      <c r="AC153" s="4">
        <f t="shared" si="70"/>
        <v>471.30585691475909</v>
      </c>
      <c r="AD153" s="4">
        <f t="shared" si="71"/>
        <v>441.07805305021333</v>
      </c>
      <c r="AE153" s="4">
        <f t="shared" si="72"/>
        <v>471.30585691475909</v>
      </c>
      <c r="AF153" s="4">
        <f t="shared" si="73"/>
        <v>155.17347274169072</v>
      </c>
    </row>
    <row r="154" spans="1:32" x14ac:dyDescent="0.35">
      <c r="A154" s="62">
        <v>44.5</v>
      </c>
      <c r="B154" s="29">
        <v>-39.380350656582777</v>
      </c>
      <c r="C154" s="29">
        <v>38.233733410294604</v>
      </c>
      <c r="D154" s="9">
        <f t="shared" si="51"/>
        <v>444.7490958155808</v>
      </c>
      <c r="E154" s="9">
        <f t="shared" si="52"/>
        <v>467.25580582563839</v>
      </c>
      <c r="F154" s="4">
        <f t="shared" si="53"/>
        <v>0</v>
      </c>
      <c r="G154" s="4">
        <f t="shared" si="54"/>
        <v>441.44909581558079</v>
      </c>
      <c r="H154" s="4">
        <f t="shared" si="55"/>
        <v>-181.24419417436161</v>
      </c>
      <c r="I154" s="4">
        <f t="shared" si="56"/>
        <v>777.10867526757011</v>
      </c>
      <c r="J154" s="4">
        <f t="shared" si="57"/>
        <v>-686.20126410526314</v>
      </c>
      <c r="K154" s="4">
        <f t="shared" si="58"/>
        <v>605.74909581558086</v>
      </c>
      <c r="L154" s="4">
        <f t="array" aca="1" ref="L154" ca="1">INDIRECT(ADDRESS(ROW(L154),COLUMN(G154)+F154))</f>
        <v>441.44909581558079</v>
      </c>
      <c r="M154" s="9">
        <f t="shared" si="59"/>
        <v>444.7490958155808</v>
      </c>
      <c r="N154" s="9">
        <f t="shared" si="60"/>
        <v>467.25580582563839</v>
      </c>
      <c r="O154" s="4">
        <f t="shared" si="61"/>
        <v>0</v>
      </c>
      <c r="P154" s="4">
        <f t="shared" si="76"/>
        <v>441.44909581558079</v>
      </c>
      <c r="Q154" s="4">
        <f t="shared" si="74"/>
        <v>-181.24419417436161</v>
      </c>
      <c r="R154" s="4">
        <f t="shared" si="62"/>
        <v>777.10867526757011</v>
      </c>
      <c r="S154" s="4">
        <f t="shared" si="63"/>
        <v>-686.20126410526314</v>
      </c>
      <c r="T154" s="4">
        <f t="shared" si="64"/>
        <v>605.74909581558086</v>
      </c>
      <c r="U154" s="4">
        <f t="array" aca="1" ref="U154" ca="1">INDIRECT(ADDRESS(ROW(U154),COLUMN(P154)+O154))</f>
        <v>441.44909581558079</v>
      </c>
      <c r="V154" s="4">
        <f t="shared" si="65"/>
        <v>-441.89950066654143</v>
      </c>
      <c r="W154" s="4">
        <f t="shared" si="66"/>
        <v>-180.14325807248201</v>
      </c>
      <c r="X154" s="4">
        <f t="shared" si="77"/>
        <v>180.14325807248201</v>
      </c>
      <c r="Y154" s="4">
        <f t="shared" ca="1" si="75"/>
        <v>441.44909581558079</v>
      </c>
      <c r="Z154" s="4">
        <f t="shared" si="67"/>
        <v>422.13905657739326</v>
      </c>
      <c r="AA154" s="4">
        <f t="shared" si="68"/>
        <v>489.47462950394367</v>
      </c>
      <c r="AB154" s="4">
        <f t="shared" si="69"/>
        <v>444.7490958155808</v>
      </c>
      <c r="AC154" s="4">
        <f t="shared" si="70"/>
        <v>467.25580582563839</v>
      </c>
      <c r="AD154" s="4">
        <f t="shared" si="71"/>
        <v>444.7490958155808</v>
      </c>
      <c r="AE154" s="4">
        <f t="shared" si="72"/>
        <v>467.25580582563839</v>
      </c>
      <c r="AF154" s="4">
        <f t="shared" si="73"/>
        <v>159.02537049605633</v>
      </c>
    </row>
    <row r="155" spans="1:32" x14ac:dyDescent="0.35">
      <c r="A155" s="62">
        <v>45</v>
      </c>
      <c r="B155" s="29">
        <v>-39.471339857948294</v>
      </c>
      <c r="C155" s="29">
        <v>38.389757757453907</v>
      </c>
      <c r="D155" s="9">
        <f t="shared" si="51"/>
        <v>448.3835487928676</v>
      </c>
      <c r="E155" s="9">
        <f t="shared" si="52"/>
        <v>463.17072152642982</v>
      </c>
      <c r="F155" s="4">
        <f t="shared" si="53"/>
        <v>0</v>
      </c>
      <c r="G155" s="4">
        <f t="shared" si="54"/>
        <v>445.08354879286759</v>
      </c>
      <c r="H155" s="4">
        <f t="shared" si="55"/>
        <v>-185.32927847357018</v>
      </c>
      <c r="I155" s="4">
        <f t="shared" si="56"/>
        <v>776.31550048227723</v>
      </c>
      <c r="J155" s="4">
        <f t="shared" si="57"/>
        <v>-686.2859468673804</v>
      </c>
      <c r="K155" s="4">
        <f t="shared" si="58"/>
        <v>609.3835487928676</v>
      </c>
      <c r="L155" s="4">
        <f t="array" aca="1" ref="L155" ca="1">INDIRECT(ADDRESS(ROW(L155),COLUMN(G155)+F155))</f>
        <v>445.08354879286759</v>
      </c>
      <c r="M155" s="9">
        <f t="shared" si="59"/>
        <v>448.3835487928676</v>
      </c>
      <c r="N155" s="9">
        <f t="shared" si="60"/>
        <v>463.17072152642982</v>
      </c>
      <c r="O155" s="4">
        <f t="shared" si="61"/>
        <v>0</v>
      </c>
      <c r="P155" s="4">
        <f t="shared" si="76"/>
        <v>445.08354879286759</v>
      </c>
      <c r="Q155" s="4">
        <f t="shared" si="74"/>
        <v>-185.32927847357018</v>
      </c>
      <c r="R155" s="4">
        <f t="shared" si="62"/>
        <v>776.31550048227723</v>
      </c>
      <c r="S155" s="4">
        <f t="shared" si="63"/>
        <v>-686.2859468673804</v>
      </c>
      <c r="T155" s="4">
        <f t="shared" si="64"/>
        <v>609.3835487928676</v>
      </c>
      <c r="U155" s="4">
        <f t="array" aca="1" ref="U155" ca="1">INDIRECT(ADDRESS(ROW(U155),COLUMN(P155)+O155))</f>
        <v>445.08354879286759</v>
      </c>
      <c r="V155" s="4">
        <f t="shared" si="65"/>
        <v>-445.7691851070818</v>
      </c>
      <c r="W155" s="4">
        <f t="shared" si="66"/>
        <v>-183.6740059849387</v>
      </c>
      <c r="X155" s="4">
        <f t="shared" si="77"/>
        <v>183.6740059849387</v>
      </c>
      <c r="Y155" s="4">
        <f t="shared" ca="1" si="75"/>
        <v>445.08354879286759</v>
      </c>
      <c r="Z155" s="4">
        <f t="shared" si="67"/>
        <v>425.96826382925406</v>
      </c>
      <c r="AA155" s="4">
        <f t="shared" si="68"/>
        <v>485.58600649004336</v>
      </c>
      <c r="AB155" s="4">
        <f t="shared" si="69"/>
        <v>448.3835487928676</v>
      </c>
      <c r="AC155" s="4">
        <f t="shared" si="70"/>
        <v>463.17072152642982</v>
      </c>
      <c r="AD155" s="4">
        <f t="shared" si="71"/>
        <v>448.3835487928676</v>
      </c>
      <c r="AE155" s="4">
        <f t="shared" si="72"/>
        <v>463.17072152642982</v>
      </c>
      <c r="AF155" s="4">
        <f t="shared" si="73"/>
        <v>162.91399350995664</v>
      </c>
    </row>
    <row r="156" spans="1:32" x14ac:dyDescent="0.35">
      <c r="A156" s="62">
        <v>45.5</v>
      </c>
      <c r="B156" s="29">
        <v>-39.562054541050927</v>
      </c>
      <c r="C156" s="29">
        <v>38.543493503515109</v>
      </c>
      <c r="D156" s="9">
        <f t="shared" si="51"/>
        <v>451.98112424983958</v>
      </c>
      <c r="E156" s="9">
        <f t="shared" si="52"/>
        <v>459.0509999111257</v>
      </c>
      <c r="F156" s="4">
        <f t="shared" si="53"/>
        <v>0</v>
      </c>
      <c r="G156" s="4">
        <f t="shared" si="54"/>
        <v>448.68112424983957</v>
      </c>
      <c r="H156" s="4">
        <f t="shared" si="55"/>
        <v>-189.4490000888743</v>
      </c>
      <c r="I156" s="4">
        <f t="shared" si="56"/>
        <v>775.47208756033035</v>
      </c>
      <c r="J156" s="4">
        <f t="shared" si="57"/>
        <v>-686.3606987565588</v>
      </c>
      <c r="K156" s="4">
        <f t="shared" si="58"/>
        <v>612.98112424983958</v>
      </c>
      <c r="L156" s="4">
        <f t="array" aca="1" ref="L156" ca="1">INDIRECT(ADDRESS(ROW(L156),COLUMN(G156)+F156))</f>
        <v>448.68112424983957</v>
      </c>
      <c r="M156" s="9">
        <f t="shared" si="59"/>
        <v>451.98112424983958</v>
      </c>
      <c r="N156" s="9">
        <f t="shared" si="60"/>
        <v>459.0509999111257</v>
      </c>
      <c r="O156" s="4">
        <f t="shared" si="61"/>
        <v>0</v>
      </c>
      <c r="P156" s="4">
        <f t="shared" si="76"/>
        <v>448.68112424983957</v>
      </c>
      <c r="Q156" s="4">
        <f t="shared" si="74"/>
        <v>-189.4490000888743</v>
      </c>
      <c r="R156" s="4">
        <f t="shared" si="62"/>
        <v>775.47208756033035</v>
      </c>
      <c r="S156" s="4">
        <f t="shared" si="63"/>
        <v>-686.3606987565588</v>
      </c>
      <c r="T156" s="4">
        <f t="shared" si="64"/>
        <v>612.98112424983958</v>
      </c>
      <c r="U156" s="4">
        <f t="array" aca="1" ref="U156" ca="1">INDIRECT(ADDRESS(ROW(U156),COLUMN(P156)+O156))</f>
        <v>448.68112424983957</v>
      </c>
      <c r="V156" s="4">
        <f t="shared" si="65"/>
        <v>-449.60934110838525</v>
      </c>
      <c r="W156" s="4">
        <f t="shared" si="66"/>
        <v>-187.23545412356597</v>
      </c>
      <c r="X156" s="4">
        <f t="shared" si="77"/>
        <v>187.23545412356597</v>
      </c>
      <c r="Y156" s="4">
        <f t="shared" ca="1" si="75"/>
        <v>448.68112424983957</v>
      </c>
      <c r="Z156" s="4">
        <f t="shared" si="67"/>
        <v>429.7623005715343</v>
      </c>
      <c r="AA156" s="4">
        <f t="shared" si="68"/>
        <v>481.66103914931324</v>
      </c>
      <c r="AB156" s="4">
        <f t="shared" si="69"/>
        <v>451.98112424983958</v>
      </c>
      <c r="AC156" s="4">
        <f t="shared" si="70"/>
        <v>459.0509999111257</v>
      </c>
      <c r="AD156" s="4">
        <f t="shared" si="71"/>
        <v>451.98112424983958</v>
      </c>
      <c r="AE156" s="4">
        <f t="shared" si="72"/>
        <v>459.0509999111257</v>
      </c>
      <c r="AF156" s="4">
        <f t="shared" si="73"/>
        <v>166.83896085068676</v>
      </c>
    </row>
    <row r="157" spans="1:32" x14ac:dyDescent="0.35">
      <c r="A157" s="62">
        <v>46</v>
      </c>
      <c r="B157" s="29">
        <v>-39.652499413035905</v>
      </c>
      <c r="C157" s="29">
        <v>38.695011227400045</v>
      </c>
      <c r="D157" s="9">
        <f t="shared" si="51"/>
        <v>455.54153660177741</v>
      </c>
      <c r="E157" s="9">
        <f t="shared" si="52"/>
        <v>454.89703699897137</v>
      </c>
      <c r="F157" s="4">
        <f t="shared" si="53"/>
        <v>0</v>
      </c>
      <c r="G157" s="4">
        <f t="shared" si="54"/>
        <v>452.2415366017774</v>
      </c>
      <c r="H157" s="4">
        <f t="shared" si="55"/>
        <v>-193.60296300102863</v>
      </c>
      <c r="I157" s="4">
        <f t="shared" si="56"/>
        <v>774.57855629975279</v>
      </c>
      <c r="J157" s="4">
        <f t="shared" si="57"/>
        <v>-686.42559694364536</v>
      </c>
      <c r="K157" s="4">
        <f t="shared" si="58"/>
        <v>616.54153660177735</v>
      </c>
      <c r="L157" s="4">
        <f t="array" aca="1" ref="L157" ca="1">INDIRECT(ADDRESS(ROW(L157),COLUMN(G157)+F157))</f>
        <v>452.2415366017774</v>
      </c>
      <c r="M157" s="9">
        <f t="shared" si="59"/>
        <v>455.54153660177741</v>
      </c>
      <c r="N157" s="9">
        <f t="shared" si="60"/>
        <v>454.89703699897137</v>
      </c>
      <c r="O157" s="4">
        <f t="shared" si="61"/>
        <v>0</v>
      </c>
      <c r="P157" s="4">
        <f t="shared" si="76"/>
        <v>452.2415366017774</v>
      </c>
      <c r="Q157" s="4">
        <f t="shared" si="74"/>
        <v>-193.60296300102863</v>
      </c>
      <c r="R157" s="4">
        <f t="shared" si="62"/>
        <v>774.57855629975279</v>
      </c>
      <c r="S157" s="4">
        <f t="shared" si="63"/>
        <v>-686.42559694364536</v>
      </c>
      <c r="T157" s="4">
        <f t="shared" si="64"/>
        <v>616.54153660177735</v>
      </c>
      <c r="U157" s="4">
        <f t="array" aca="1" ref="U157" ca="1">INDIRECT(ADDRESS(ROW(U157),COLUMN(P157)+O157))</f>
        <v>452.2415366017774</v>
      </c>
      <c r="V157" s="4">
        <f t="shared" si="65"/>
        <v>-453.41968561979485</v>
      </c>
      <c r="W157" s="4">
        <f t="shared" si="66"/>
        <v>-190.82741784963923</v>
      </c>
      <c r="X157" s="4">
        <f t="shared" si="77"/>
        <v>190.82741784963923</v>
      </c>
      <c r="Y157" s="4">
        <f t="shared" ca="1" si="75"/>
        <v>452.2415366017774</v>
      </c>
      <c r="Z157" s="4">
        <f t="shared" si="67"/>
        <v>433.52086625822722</v>
      </c>
      <c r="AA157" s="4">
        <f t="shared" si="68"/>
        <v>477.70010866970665</v>
      </c>
      <c r="AB157" s="4">
        <f t="shared" si="69"/>
        <v>455.54153660177741</v>
      </c>
      <c r="AC157" s="4">
        <f t="shared" si="70"/>
        <v>454.89703699897137</v>
      </c>
      <c r="AD157" s="4">
        <f t="shared" si="71"/>
        <v>455.54153660177741</v>
      </c>
      <c r="AE157" s="4">
        <f t="shared" si="72"/>
        <v>454.89703699897137</v>
      </c>
      <c r="AF157" s="4">
        <f t="shared" si="73"/>
        <v>170.79989133029335</v>
      </c>
    </row>
    <row r="158" spans="1:32" x14ac:dyDescent="0.35">
      <c r="A158" s="62">
        <v>46.5</v>
      </c>
      <c r="B158" s="29">
        <v>-39.74267981450754</v>
      </c>
      <c r="C158" s="29">
        <v>38.844379260484672</v>
      </c>
      <c r="D158" s="9">
        <f t="shared" si="51"/>
        <v>459.06450248116448</v>
      </c>
      <c r="E158" s="9">
        <f t="shared" si="52"/>
        <v>450.70922900036265</v>
      </c>
      <c r="F158" s="4">
        <f t="shared" si="53"/>
        <v>0</v>
      </c>
      <c r="G158" s="4">
        <f t="shared" si="54"/>
        <v>455.76450248116447</v>
      </c>
      <c r="H158" s="4">
        <f t="shared" si="55"/>
        <v>-197.79077099963735</v>
      </c>
      <c r="I158" s="4">
        <f t="shared" si="56"/>
        <v>773.63502807018767</v>
      </c>
      <c r="J158" s="4">
        <f t="shared" si="57"/>
        <v>-686.48071596487864</v>
      </c>
      <c r="K158" s="4">
        <f t="shared" si="58"/>
        <v>620.06450248116448</v>
      </c>
      <c r="L158" s="4">
        <f t="array" aca="1" ref="L158" ca="1">INDIRECT(ADDRESS(ROW(L158),COLUMN(G158)+F158))</f>
        <v>455.76450248116447</v>
      </c>
      <c r="M158" s="9">
        <f t="shared" si="59"/>
        <v>459.06450248116448</v>
      </c>
      <c r="N158" s="9">
        <f t="shared" si="60"/>
        <v>450.70922900036265</v>
      </c>
      <c r="O158" s="4">
        <f t="shared" si="61"/>
        <v>0</v>
      </c>
      <c r="P158" s="4">
        <f t="shared" si="76"/>
        <v>455.76450248116447</v>
      </c>
      <c r="Q158" s="4">
        <f t="shared" si="74"/>
        <v>-197.79077099963735</v>
      </c>
      <c r="R158" s="4">
        <f t="shared" si="62"/>
        <v>773.63502807018767</v>
      </c>
      <c r="S158" s="4">
        <f t="shared" si="63"/>
        <v>-686.48071596487864</v>
      </c>
      <c r="T158" s="4">
        <f t="shared" si="64"/>
        <v>620.06450248116448</v>
      </c>
      <c r="U158" s="4">
        <f t="array" aca="1" ref="U158" ca="1">INDIRECT(ADDRESS(ROW(U158),COLUMN(P158)+O158))</f>
        <v>455.76450248116447</v>
      </c>
      <c r="V158" s="4">
        <f t="shared" si="65"/>
        <v>-457.19993682759423</v>
      </c>
      <c r="W158" s="4">
        <f t="shared" si="66"/>
        <v>-194.44970706940703</v>
      </c>
      <c r="X158" s="4">
        <f t="shared" si="77"/>
        <v>194.44970706940703</v>
      </c>
      <c r="Y158" s="4">
        <f t="shared" ca="1" si="75"/>
        <v>455.76450248116447</v>
      </c>
      <c r="Z158" s="4">
        <f t="shared" si="67"/>
        <v>437.24366243167248</v>
      </c>
      <c r="AA158" s="4">
        <f t="shared" si="68"/>
        <v>473.70359656145217</v>
      </c>
      <c r="AB158" s="4">
        <f t="shared" si="69"/>
        <v>459.06450248116448</v>
      </c>
      <c r="AC158" s="4">
        <f t="shared" si="70"/>
        <v>450.70922900036265</v>
      </c>
      <c r="AD158" s="4">
        <f t="shared" si="71"/>
        <v>459.06450248116448</v>
      </c>
      <c r="AE158" s="4">
        <f t="shared" si="72"/>
        <v>450.70922900036265</v>
      </c>
      <c r="AF158" s="4">
        <f t="shared" si="73"/>
        <v>174.79640343854783</v>
      </c>
    </row>
    <row r="159" spans="1:32" x14ac:dyDescent="0.35">
      <c r="A159" s="62">
        <v>47</v>
      </c>
      <c r="B159" s="29">
        <v>-39.832601675210725</v>
      </c>
      <c r="C159" s="29">
        <v>38.991663774063724</v>
      </c>
      <c r="D159" s="9">
        <f t="shared" ref="D159:D190" si="78">B159+($B$44-$B$43)*COS(-RADIANS(A159))-($C$44-$C$43)*SIN(-RADIANS(A159))</f>
        <v>462.5497408031776</v>
      </c>
      <c r="E159" s="9">
        <f t="shared" ref="E159:E190" si="79">C159+($B$44-$B$43)*SIN(-RADIANS(A159))+($C$44-$C$43)*COS(-RADIANS(A159))</f>
        <v>446.48797237934099</v>
      </c>
      <c r="F159" s="4">
        <f t="shared" ref="F159:F190" si="80">IF(D159&lt;=$F$24,4,IF(D159&lt;=$F$23,3,IF(D159&lt;=$F$22,2,IF(D159&lt;=$F$21,1,0))))</f>
        <v>0</v>
      </c>
      <c r="G159" s="4">
        <f t="shared" ref="G159:G190" si="81">IF(E159&lt;=$C$28,D159-$B$28,SQRT((D159-$B$28)^2+(E159-$C$28)^2))</f>
        <v>459.24974080317759</v>
      </c>
      <c r="H159" s="4">
        <f t="shared" ref="H159:H190" si="82">E159-$C$28</f>
        <v>-202.01202762065901</v>
      </c>
      <c r="I159" s="4">
        <f t="shared" ref="I159:I190" si="83">-(D159-$B$35)*SIN(RADIANS($F$20))+(E159-$C$35)*COS(RADIANS($F$20))</f>
        <v>772.64162590286969</v>
      </c>
      <c r="J159" s="4">
        <f t="shared" ref="J159:J190" si="84">$F$19-SQRT((D159-$B$32)^2+(E159-$C$32)^2)</f>
        <v>-686.52612783177722</v>
      </c>
      <c r="K159" s="4">
        <f t="shared" ref="K159:K190" si="85">D159-$F$24</f>
        <v>623.54974080317766</v>
      </c>
      <c r="L159" s="4">
        <f t="array" aca="1" ref="L159" ca="1">INDIRECT(ADDRESS(ROW(L159),COLUMN(G159)+F159))</f>
        <v>459.24974080317759</v>
      </c>
      <c r="M159" s="9">
        <f t="shared" ref="M159:M190" si="86">B159+($B$45-$B$43)*COS(-RADIANS(A159))-($C$45-$C$43)*SIN(-RADIANS(A159))</f>
        <v>462.5497408031776</v>
      </c>
      <c r="N159" s="9">
        <f t="shared" ref="N159:N190" si="87">C159+($B$45-$B$43)*SIN(-RADIANS(A159))+($C$45-$C$43)*COS(-RADIANS(A159))</f>
        <v>446.48797237934099</v>
      </c>
      <c r="O159" s="4">
        <f t="shared" ref="O159:O190" si="88">IF(M159&lt;=$F$24,4,IF(M159&lt;=$F$23,3,IF(M159&lt;=$F$22,2,IF(M159&lt;=$F$21,1,0))))</f>
        <v>0</v>
      </c>
      <c r="P159" s="4">
        <f t="shared" si="76"/>
        <v>459.24974080317759</v>
      </c>
      <c r="Q159" s="4">
        <f t="shared" si="74"/>
        <v>-202.01202762065901</v>
      </c>
      <c r="R159" s="4">
        <f t="shared" ref="R159:R190" si="89">-(M159-$B$35)*SIN(RADIANS($F$20))+(N159-$C$35)*COS(RADIANS($F$20))</f>
        <v>772.64162590286969</v>
      </c>
      <c r="S159" s="4">
        <f t="shared" ref="S159:S190" si="90">$F$19-SQRT((M159-$B$32)^2+(N159-$C$32)^2)</f>
        <v>-686.52612783177722</v>
      </c>
      <c r="T159" s="4">
        <f t="shared" ref="T159:T190" si="91">M159-$F$24</f>
        <v>623.54974080317766</v>
      </c>
      <c r="U159" s="4">
        <f t="array" aca="1" ref="U159" ca="1">INDIRECT(ADDRESS(ROW(U159),COLUMN(P159)+O159))</f>
        <v>459.24974080317759</v>
      </c>
      <c r="V159" s="4">
        <f t="shared" ref="V159:V190" si="92">($B$28-D159)*COS(-RADIANS(A159))+($C$28-E159)*SIN(-RADIANS(A159))</f>
        <v>-460.94981425885771</v>
      </c>
      <c r="W159" s="4">
        <f t="shared" ref="W159:W190" si="93">-($B$28-D159)*SIN(-RADIANS(A159))+($C$28-E159)*COS(-RADIANS(A159))</f>
        <v>-198.10212635385892</v>
      </c>
      <c r="X159" s="4">
        <f t="shared" si="77"/>
        <v>198.10212635385892</v>
      </c>
      <c r="Y159" s="4">
        <f t="shared" ca="1" si="75"/>
        <v>459.24974080317759</v>
      </c>
      <c r="Z159" s="4">
        <f t="shared" ref="Z159:Z190" si="94">B159+($B$48-$B$43)*COS(-RADIANS(A159))-($C$48-$C$43)*SIN(-RADIANS(A159))</f>
        <v>440.93039278919639</v>
      </c>
      <c r="AA159" s="4">
        <f t="shared" ref="AA159:AA190" si="95">C159+($B$48-$B$43)*SIN(-RADIANS(A159))+($C$48-$C$43)*COS(-RADIANS(A159))</f>
        <v>469.67188472066869</v>
      </c>
      <c r="AB159" s="4">
        <f t="shared" ref="AB159:AB190" si="96">B159+($B$47-$B$43)*COS(-RADIANS(A159))-($C$47-$C$43)*SIN(-RADIANS(A159))</f>
        <v>462.5497408031776</v>
      </c>
      <c r="AC159" s="4">
        <f t="shared" ref="AC159:AC190" si="97">C159+($B$47-$B$43)*SIN(-RADIANS(A159))+($C$47-$C$43)*COS(-RADIANS(A159))</f>
        <v>446.48797237934099</v>
      </c>
      <c r="AD159" s="4">
        <f t="shared" ref="AD159:AD190" si="98">B159+($B$46-$B$43)*COS(-RADIANS(A159))-($C$46-$C$43)*SIN(-RADIANS(A159))</f>
        <v>462.5497408031776</v>
      </c>
      <c r="AE159" s="4">
        <f t="shared" ref="AE159:AE190" si="99">C159+($B$46-$B$43)*SIN(-RADIANS(A159))+($C$46-$C$43)*COS(-RADIANS(A159))</f>
        <v>446.48797237934099</v>
      </c>
      <c r="AF159" s="4">
        <f t="shared" ref="AF159:AF190" si="100">MIN($C$25-AA159,$C$25-AC159,$C$25-AE159)</f>
        <v>178.82811527933131</v>
      </c>
    </row>
    <row r="160" spans="1:32" x14ac:dyDescent="0.35">
      <c r="A160" s="62">
        <v>47.5</v>
      </c>
      <c r="B160" s="29">
        <v>-39.922271473413545</v>
      </c>
      <c r="C160" s="29">
        <v>39.136928863682769</v>
      </c>
      <c r="D160" s="9">
        <f t="shared" si="78"/>
        <v>465.99697282725913</v>
      </c>
      <c r="E160" s="9">
        <f t="shared" si="79"/>
        <v>442.2336639127729</v>
      </c>
      <c r="F160" s="4">
        <f t="shared" si="80"/>
        <v>0</v>
      </c>
      <c r="G160" s="4">
        <f t="shared" si="81"/>
        <v>462.69697282725912</v>
      </c>
      <c r="H160" s="4">
        <f t="shared" si="82"/>
        <v>-206.2663360872271</v>
      </c>
      <c r="I160" s="4">
        <f t="shared" si="83"/>
        <v>771.59847457553542</v>
      </c>
      <c r="J160" s="4">
        <f t="shared" si="84"/>
        <v>-686.5619021363359</v>
      </c>
      <c r="K160" s="4">
        <f t="shared" si="85"/>
        <v>626.99697282725913</v>
      </c>
      <c r="L160" s="4">
        <f t="array" aca="1" ref="L160" ca="1">INDIRECT(ADDRESS(ROW(L160),COLUMN(G160)+F160))</f>
        <v>462.69697282725912</v>
      </c>
      <c r="M160" s="9">
        <f t="shared" si="86"/>
        <v>465.99697282725913</v>
      </c>
      <c r="N160" s="9">
        <f t="shared" si="87"/>
        <v>442.2336639127729</v>
      </c>
      <c r="O160" s="4">
        <f t="shared" si="88"/>
        <v>0</v>
      </c>
      <c r="P160" s="4">
        <f t="shared" si="76"/>
        <v>462.69697282725912</v>
      </c>
      <c r="Q160" s="4">
        <f t="shared" si="74"/>
        <v>-206.2663360872271</v>
      </c>
      <c r="R160" s="4">
        <f t="shared" si="89"/>
        <v>771.59847457553542</v>
      </c>
      <c r="S160" s="4">
        <f t="shared" si="90"/>
        <v>-686.5619021363359</v>
      </c>
      <c r="T160" s="4">
        <f t="shared" si="91"/>
        <v>626.99697282725913</v>
      </c>
      <c r="U160" s="4">
        <f t="array" aca="1" ref="U160" ca="1">INDIRECT(ADDRESS(ROW(U160),COLUMN(P160)+O160))</f>
        <v>462.69697282725912</v>
      </c>
      <c r="V160" s="4">
        <f t="shared" si="92"/>
        <v>-464.66903887947825</v>
      </c>
      <c r="W160" s="4">
        <f t="shared" si="93"/>
        <v>-201.78447505489666</v>
      </c>
      <c r="X160" s="4">
        <f t="shared" si="77"/>
        <v>201.78447505489666</v>
      </c>
      <c r="Y160" s="4">
        <f t="shared" ca="1" si="75"/>
        <v>462.69697282725912</v>
      </c>
      <c r="Z160" s="4">
        <f t="shared" si="94"/>
        <v>444.58076324584266</v>
      </c>
      <c r="AA160" s="4">
        <f t="shared" si="95"/>
        <v>465.60535548965385</v>
      </c>
      <c r="AB160" s="4">
        <f t="shared" si="96"/>
        <v>465.99697282725913</v>
      </c>
      <c r="AC160" s="4">
        <f t="shared" si="97"/>
        <v>442.2336639127729</v>
      </c>
      <c r="AD160" s="4">
        <f t="shared" si="98"/>
        <v>465.99697282725913</v>
      </c>
      <c r="AE160" s="4">
        <f t="shared" si="99"/>
        <v>442.2336639127729</v>
      </c>
      <c r="AF160" s="4">
        <f t="shared" si="100"/>
        <v>182.89464451034615</v>
      </c>
    </row>
    <row r="161" spans="1:32" x14ac:dyDescent="0.35">
      <c r="A161" s="62">
        <v>48</v>
      </c>
      <c r="B161" s="29">
        <v>-40.011696198734029</v>
      </c>
      <c r="C161" s="29">
        <v>39.280236630425911</v>
      </c>
      <c r="D161" s="9">
        <f t="shared" si="78"/>
        <v>469.40592221502339</v>
      </c>
      <c r="E161" s="9">
        <f t="shared" si="79"/>
        <v>437.9467007463025</v>
      </c>
      <c r="F161" s="4">
        <f t="shared" si="80"/>
        <v>0</v>
      </c>
      <c r="G161" s="4">
        <f t="shared" si="81"/>
        <v>466.10592221502338</v>
      </c>
      <c r="H161" s="4">
        <f t="shared" si="82"/>
        <v>-210.5532992536975</v>
      </c>
      <c r="I161" s="4">
        <f t="shared" si="83"/>
        <v>770.50570069250853</v>
      </c>
      <c r="J161" s="4">
        <f t="shared" si="84"/>
        <v>-686.58810615167101</v>
      </c>
      <c r="K161" s="4">
        <f t="shared" si="85"/>
        <v>630.40592221502334</v>
      </c>
      <c r="L161" s="4">
        <f t="array" aca="1" ref="L161" ca="1">INDIRECT(ADDRESS(ROW(L161),COLUMN(G161)+F161))</f>
        <v>466.10592221502338</v>
      </c>
      <c r="M161" s="9">
        <f t="shared" si="86"/>
        <v>469.40592221502339</v>
      </c>
      <c r="N161" s="9">
        <f t="shared" si="87"/>
        <v>437.9467007463025</v>
      </c>
      <c r="O161" s="4">
        <f t="shared" si="88"/>
        <v>0</v>
      </c>
      <c r="P161" s="4">
        <f t="shared" si="76"/>
        <v>466.10592221502338</v>
      </c>
      <c r="Q161" s="4">
        <f t="shared" si="74"/>
        <v>-210.5532992536975</v>
      </c>
      <c r="R161" s="4">
        <f t="shared" si="89"/>
        <v>770.50570069250853</v>
      </c>
      <c r="S161" s="4">
        <f t="shared" si="90"/>
        <v>-686.58810615167101</v>
      </c>
      <c r="T161" s="4">
        <f t="shared" si="91"/>
        <v>630.40592221502334</v>
      </c>
      <c r="U161" s="4">
        <f t="array" aca="1" ref="U161" ca="1">INDIRECT(ADDRESS(ROW(U161),COLUMN(P161)+O161))</f>
        <v>466.10592221502338</v>
      </c>
      <c r="V161" s="4">
        <f t="shared" si="92"/>
        <v>-468.357333186772</v>
      </c>
      <c r="W161" s="4">
        <f t="shared" si="93"/>
        <v>-205.49654741797869</v>
      </c>
      <c r="X161" s="4">
        <f t="shared" si="77"/>
        <v>205.49654741797869</v>
      </c>
      <c r="Y161" s="4">
        <f t="shared" ca="1" si="75"/>
        <v>466.10592221502338</v>
      </c>
      <c r="Z161" s="4">
        <f t="shared" si="94"/>
        <v>448.1944819934476</v>
      </c>
      <c r="AA161" s="4">
        <f t="shared" si="95"/>
        <v>461.50439171393589</v>
      </c>
      <c r="AB161" s="4">
        <f t="shared" si="96"/>
        <v>469.40592221502339</v>
      </c>
      <c r="AC161" s="4">
        <f t="shared" si="97"/>
        <v>437.9467007463025</v>
      </c>
      <c r="AD161" s="4">
        <f t="shared" si="98"/>
        <v>469.40592221502339</v>
      </c>
      <c r="AE161" s="4">
        <f t="shared" si="99"/>
        <v>437.9467007463025</v>
      </c>
      <c r="AF161" s="4">
        <f t="shared" si="100"/>
        <v>186.99560828606411</v>
      </c>
    </row>
    <row r="162" spans="1:32" x14ac:dyDescent="0.35">
      <c r="A162" s="62">
        <v>48.5</v>
      </c>
      <c r="B162" s="29">
        <v>-40.100883318173501</v>
      </c>
      <c r="C162" s="29">
        <v>39.421647259250364</v>
      </c>
      <c r="D162" s="9">
        <f t="shared" si="78"/>
        <v>472.77631508473587</v>
      </c>
      <c r="E162" s="9">
        <f t="shared" si="79"/>
        <v>433.62748044717097</v>
      </c>
      <c r="F162" s="4">
        <f t="shared" si="80"/>
        <v>0</v>
      </c>
      <c r="G162" s="4">
        <f t="shared" si="81"/>
        <v>469.47631508473586</v>
      </c>
      <c r="H162" s="4">
        <f t="shared" si="82"/>
        <v>-214.87251955282903</v>
      </c>
      <c r="I162" s="4">
        <f t="shared" si="83"/>
        <v>769.36343276017908</v>
      </c>
      <c r="J162" s="4">
        <f t="shared" si="84"/>
        <v>-686.60480492826866</v>
      </c>
      <c r="K162" s="4">
        <f t="shared" si="85"/>
        <v>633.77631508473587</v>
      </c>
      <c r="L162" s="4">
        <f t="array" aca="1" ref="L162" ca="1">INDIRECT(ADDRESS(ROW(L162),COLUMN(G162)+F162))</f>
        <v>469.47631508473586</v>
      </c>
      <c r="M162" s="9">
        <f t="shared" si="86"/>
        <v>472.77631508473587</v>
      </c>
      <c r="N162" s="9">
        <f t="shared" si="87"/>
        <v>433.62748044717097</v>
      </c>
      <c r="O162" s="4">
        <f t="shared" si="88"/>
        <v>0</v>
      </c>
      <c r="P162" s="4">
        <f t="shared" si="76"/>
        <v>469.47631508473586</v>
      </c>
      <c r="Q162" s="4">
        <f t="shared" si="74"/>
        <v>-214.87251955282903</v>
      </c>
      <c r="R162" s="4">
        <f t="shared" si="89"/>
        <v>769.36343276017908</v>
      </c>
      <c r="S162" s="4">
        <f t="shared" si="90"/>
        <v>-686.60480492826866</v>
      </c>
      <c r="T162" s="4">
        <f t="shared" si="91"/>
        <v>633.77631508473587</v>
      </c>
      <c r="U162" s="4">
        <f t="array" aca="1" ref="U162" ca="1">INDIRECT(ADDRESS(ROW(U162),COLUMN(P162)+O162))</f>
        <v>469.47631508473586</v>
      </c>
      <c r="V162" s="4">
        <f t="shared" si="92"/>
        <v>-472.01442129703241</v>
      </c>
      <c r="W162" s="4">
        <f t="shared" si="93"/>
        <v>-209.23813269132043</v>
      </c>
      <c r="X162" s="4">
        <f t="shared" si="77"/>
        <v>209.23813269132043</v>
      </c>
      <c r="Y162" s="4">
        <f t="shared" ca="1" si="75"/>
        <v>469.47631508473586</v>
      </c>
      <c r="Z162" s="4">
        <f t="shared" si="94"/>
        <v>451.77125955629703</v>
      </c>
      <c r="AA162" s="4">
        <f t="shared" si="95"/>
        <v>457.36937679618234</v>
      </c>
      <c r="AB162" s="4">
        <f t="shared" si="96"/>
        <v>472.77631508473587</v>
      </c>
      <c r="AC162" s="4">
        <f t="shared" si="97"/>
        <v>433.62748044717097</v>
      </c>
      <c r="AD162" s="4">
        <f t="shared" si="98"/>
        <v>472.77631508473587</v>
      </c>
      <c r="AE162" s="4">
        <f t="shared" si="99"/>
        <v>433.62748044717097</v>
      </c>
      <c r="AF162" s="4">
        <f t="shared" si="100"/>
        <v>191.13062320381766</v>
      </c>
    </row>
    <row r="163" spans="1:32" x14ac:dyDescent="0.35">
      <c r="A163" s="62">
        <v>49</v>
      </c>
      <c r="B163" s="29">
        <v>-40.189840745137303</v>
      </c>
      <c r="C163" s="29">
        <v>39.561219094460768</v>
      </c>
      <c r="D163" s="9">
        <f t="shared" si="78"/>
        <v>476.10788006258099</v>
      </c>
      <c r="E163" s="9">
        <f t="shared" si="79"/>
        <v>429.2764010539982</v>
      </c>
      <c r="F163" s="4">
        <f t="shared" si="80"/>
        <v>0</v>
      </c>
      <c r="G163" s="4">
        <f t="shared" si="81"/>
        <v>472.80788006258098</v>
      </c>
      <c r="H163" s="4">
        <f t="shared" si="82"/>
        <v>-219.2235989460018</v>
      </c>
      <c r="I163" s="4">
        <f t="shared" si="83"/>
        <v>768.17180125809398</v>
      </c>
      <c r="J163" s="4">
        <f t="shared" si="84"/>
        <v>-686.61206138598095</v>
      </c>
      <c r="K163" s="4">
        <f t="shared" si="85"/>
        <v>637.10788006258099</v>
      </c>
      <c r="L163" s="4">
        <f t="array" aca="1" ref="L163" ca="1">INDIRECT(ADDRESS(ROW(L163),COLUMN(G163)+F163))</f>
        <v>472.80788006258098</v>
      </c>
      <c r="M163" s="9">
        <f t="shared" si="86"/>
        <v>476.10788006258099</v>
      </c>
      <c r="N163" s="9">
        <f t="shared" si="87"/>
        <v>429.2764010539982</v>
      </c>
      <c r="O163" s="4">
        <f t="shared" si="88"/>
        <v>0</v>
      </c>
      <c r="P163" s="4">
        <f t="shared" si="76"/>
        <v>472.80788006258098</v>
      </c>
      <c r="Q163" s="4">
        <f t="shared" si="74"/>
        <v>-219.2235989460018</v>
      </c>
      <c r="R163" s="4">
        <f t="shared" si="89"/>
        <v>768.17180125809398</v>
      </c>
      <c r="S163" s="4">
        <f t="shared" si="90"/>
        <v>-686.61206138598095</v>
      </c>
      <c r="T163" s="4">
        <f t="shared" si="91"/>
        <v>637.10788006258099</v>
      </c>
      <c r="U163" s="4">
        <f t="array" aca="1" ref="U163" ca="1">INDIRECT(ADDRESS(ROW(U163),COLUMN(P163)+O163))</f>
        <v>472.80788006258098</v>
      </c>
      <c r="V163" s="4">
        <f t="shared" si="92"/>
        <v>-475.64002902837944</v>
      </c>
      <c r="W163" s="4">
        <f t="shared" si="93"/>
        <v>-213.00901523173087</v>
      </c>
      <c r="X163" s="4">
        <f t="shared" si="77"/>
        <v>213.00901523173087</v>
      </c>
      <c r="Y163" s="4">
        <f t="shared" ca="1" si="75"/>
        <v>472.80788006258098</v>
      </c>
      <c r="Z163" s="4">
        <f t="shared" si="94"/>
        <v>455.31080884358192</v>
      </c>
      <c r="AA163" s="4">
        <f t="shared" si="95"/>
        <v>453.20069474706003</v>
      </c>
      <c r="AB163" s="4">
        <f t="shared" si="96"/>
        <v>476.10788006258099</v>
      </c>
      <c r="AC163" s="4">
        <f t="shared" si="97"/>
        <v>429.2764010539982</v>
      </c>
      <c r="AD163" s="4">
        <f t="shared" si="98"/>
        <v>476.10788006258099</v>
      </c>
      <c r="AE163" s="4">
        <f t="shared" si="99"/>
        <v>429.2764010539982</v>
      </c>
      <c r="AF163" s="4">
        <f t="shared" si="100"/>
        <v>195.29930525293997</v>
      </c>
    </row>
    <row r="164" spans="1:32" x14ac:dyDescent="0.35">
      <c r="A164" s="62">
        <v>49.5</v>
      </c>
      <c r="B164" s="29">
        <v>-40.278576811240363</v>
      </c>
      <c r="C164" s="29">
        <v>39.699008712417623</v>
      </c>
      <c r="D164" s="9">
        <f t="shared" si="78"/>
        <v>479.40034833091937</v>
      </c>
      <c r="E164" s="9">
        <f t="shared" si="79"/>
        <v>424.893861123622</v>
      </c>
      <c r="F164" s="4">
        <f t="shared" si="80"/>
        <v>0</v>
      </c>
      <c r="G164" s="4">
        <f t="shared" si="81"/>
        <v>476.10034833091936</v>
      </c>
      <c r="H164" s="4">
        <f t="shared" si="82"/>
        <v>-223.606138876378</v>
      </c>
      <c r="I164" s="4">
        <f t="shared" si="83"/>
        <v>766.93093870585631</v>
      </c>
      <c r="J164" s="4">
        <f t="shared" si="84"/>
        <v>-686.60993640191543</v>
      </c>
      <c r="K164" s="4">
        <f t="shared" si="85"/>
        <v>640.40034833091931</v>
      </c>
      <c r="L164" s="4">
        <f t="array" aca="1" ref="L164" ca="1">INDIRECT(ADDRESS(ROW(L164),COLUMN(G164)+F164))</f>
        <v>476.10034833091936</v>
      </c>
      <c r="M164" s="9">
        <f t="shared" si="86"/>
        <v>479.40034833091937</v>
      </c>
      <c r="N164" s="9">
        <f t="shared" si="87"/>
        <v>424.893861123622</v>
      </c>
      <c r="O164" s="4">
        <f t="shared" si="88"/>
        <v>0</v>
      </c>
      <c r="P164" s="4">
        <f t="shared" si="76"/>
        <v>476.10034833091936</v>
      </c>
      <c r="Q164" s="4">
        <f t="shared" si="74"/>
        <v>-223.606138876378</v>
      </c>
      <c r="R164" s="4">
        <f t="shared" si="89"/>
        <v>766.93093870585631</v>
      </c>
      <c r="S164" s="4">
        <f t="shared" si="90"/>
        <v>-686.60993640191543</v>
      </c>
      <c r="T164" s="4">
        <f t="shared" si="91"/>
        <v>640.40034833091931</v>
      </c>
      <c r="U164" s="4">
        <f t="array" aca="1" ref="U164" ca="1">INDIRECT(ADDRESS(ROW(U164),COLUMN(P164)+O164))</f>
        <v>476.10034833091936</v>
      </c>
      <c r="V164" s="4">
        <f t="shared" si="92"/>
        <v>-479.23388397922304</v>
      </c>
      <c r="W164" s="4">
        <f t="shared" si="93"/>
        <v>-216.8089746071721</v>
      </c>
      <c r="X164" s="4">
        <f t="shared" si="77"/>
        <v>216.8089746071721</v>
      </c>
      <c r="Y164" s="4">
        <f t="shared" ca="1" si="75"/>
        <v>476.10034833091936</v>
      </c>
      <c r="Z164" s="4">
        <f t="shared" si="94"/>
        <v>458.81284519885259</v>
      </c>
      <c r="AA164" s="4">
        <f t="shared" si="95"/>
        <v>448.99873023314296</v>
      </c>
      <c r="AB164" s="4">
        <f t="shared" si="96"/>
        <v>479.40034833091937</v>
      </c>
      <c r="AC164" s="4">
        <f t="shared" si="97"/>
        <v>424.893861123622</v>
      </c>
      <c r="AD164" s="4">
        <f t="shared" si="98"/>
        <v>479.40034833091937</v>
      </c>
      <c r="AE164" s="4">
        <f t="shared" si="99"/>
        <v>424.893861123622</v>
      </c>
      <c r="AF164" s="4">
        <f t="shared" si="100"/>
        <v>199.50126976685704</v>
      </c>
    </row>
    <row r="165" spans="1:32" x14ac:dyDescent="0.35">
      <c r="A165" s="62">
        <v>50</v>
      </c>
      <c r="B165" s="29">
        <v>-40.367100240711324</v>
      </c>
      <c r="C165" s="29">
        <v>39.835070991574668</v>
      </c>
      <c r="D165" s="9">
        <f t="shared" si="78"/>
        <v>482.65345367372157</v>
      </c>
      <c r="E165" s="9">
        <f t="shared" si="79"/>
        <v>420.48025977509241</v>
      </c>
      <c r="F165" s="4">
        <f t="shared" si="80"/>
        <v>0</v>
      </c>
      <c r="G165" s="4">
        <f t="shared" si="81"/>
        <v>479.35345367372156</v>
      </c>
      <c r="H165" s="4">
        <f t="shared" si="82"/>
        <v>-228.01974022490759</v>
      </c>
      <c r="I165" s="4">
        <f t="shared" si="83"/>
        <v>765.64097972603122</v>
      </c>
      <c r="J165" s="4">
        <f t="shared" si="84"/>
        <v>-686.59848889436114</v>
      </c>
      <c r="K165" s="4">
        <f t="shared" si="85"/>
        <v>643.65345367372151</v>
      </c>
      <c r="L165" s="4">
        <f t="array" aca="1" ref="L165" ca="1">INDIRECT(ADDRESS(ROW(L165),COLUMN(G165)+F165))</f>
        <v>479.35345367372156</v>
      </c>
      <c r="M165" s="9">
        <f t="shared" si="86"/>
        <v>482.65345367372157</v>
      </c>
      <c r="N165" s="9">
        <f t="shared" si="87"/>
        <v>420.48025977509241</v>
      </c>
      <c r="O165" s="4">
        <f t="shared" si="88"/>
        <v>0</v>
      </c>
      <c r="P165" s="4">
        <f t="shared" si="76"/>
        <v>479.35345367372156</v>
      </c>
      <c r="Q165" s="4">
        <f t="shared" si="74"/>
        <v>-228.01974022490759</v>
      </c>
      <c r="R165" s="4">
        <f t="shared" si="89"/>
        <v>765.64097972603122</v>
      </c>
      <c r="S165" s="4">
        <f t="shared" si="90"/>
        <v>-686.59848889436114</v>
      </c>
      <c r="T165" s="4">
        <f t="shared" si="91"/>
        <v>643.65345367372151</v>
      </c>
      <c r="U165" s="4">
        <f t="array" aca="1" ref="U165" ca="1">INDIRECT(ADDRESS(ROW(U165),COLUMN(P165)+O165))</f>
        <v>479.35345367372156</v>
      </c>
      <c r="V165" s="4">
        <f t="shared" si="92"/>
        <v>-482.79571560264213</v>
      </c>
      <c r="W165" s="4">
        <f t="shared" si="93"/>
        <v>-220.63778569613086</v>
      </c>
      <c r="X165" s="4">
        <f t="shared" si="77"/>
        <v>220.63778569613086</v>
      </c>
      <c r="Y165" s="4">
        <f t="shared" ca="1" si="75"/>
        <v>479.35345367372156</v>
      </c>
      <c r="Z165" s="4">
        <f t="shared" si="94"/>
        <v>462.27708644665825</v>
      </c>
      <c r="AA165" s="4">
        <f t="shared" si="95"/>
        <v>444.76386862196398</v>
      </c>
      <c r="AB165" s="4">
        <f t="shared" si="96"/>
        <v>482.65345367372157</v>
      </c>
      <c r="AC165" s="4">
        <f t="shared" si="97"/>
        <v>420.48025977509241</v>
      </c>
      <c r="AD165" s="4">
        <f t="shared" si="98"/>
        <v>482.65345367372157</v>
      </c>
      <c r="AE165" s="4">
        <f t="shared" si="99"/>
        <v>420.48025977509241</v>
      </c>
      <c r="AF165" s="4">
        <f t="shared" si="100"/>
        <v>203.73613137803602</v>
      </c>
    </row>
    <row r="166" spans="1:32" x14ac:dyDescent="0.35">
      <c r="A166" s="62">
        <v>50.5</v>
      </c>
      <c r="B166" s="29">
        <v>-40.455420127222943</v>
      </c>
      <c r="C166" s="29">
        <v>39.969459179940351</v>
      </c>
      <c r="D166" s="9">
        <f t="shared" si="78"/>
        <v>485.86693251934605</v>
      </c>
      <c r="E166" s="9">
        <f t="shared" si="79"/>
        <v>416.0359967309177</v>
      </c>
      <c r="F166" s="4">
        <f t="shared" si="80"/>
        <v>0</v>
      </c>
      <c r="G166" s="4">
        <f t="shared" si="81"/>
        <v>482.56693251934604</v>
      </c>
      <c r="H166" s="4">
        <f t="shared" si="82"/>
        <v>-232.4640032690823</v>
      </c>
      <c r="I166" s="4">
        <f t="shared" si="83"/>
        <v>764.30206110323934</v>
      </c>
      <c r="J166" s="4">
        <f t="shared" si="84"/>
        <v>-686.57777590288754</v>
      </c>
      <c r="K166" s="4">
        <f t="shared" si="85"/>
        <v>646.86693251934605</v>
      </c>
      <c r="L166" s="4">
        <f t="array" aca="1" ref="L166" ca="1">INDIRECT(ADDRESS(ROW(L166),COLUMN(G166)+F166))</f>
        <v>482.56693251934604</v>
      </c>
      <c r="M166" s="9">
        <f t="shared" si="86"/>
        <v>485.86693251934605</v>
      </c>
      <c r="N166" s="9">
        <f t="shared" si="87"/>
        <v>416.0359967309177</v>
      </c>
      <c r="O166" s="4">
        <f t="shared" si="88"/>
        <v>0</v>
      </c>
      <c r="P166" s="4">
        <f t="shared" si="76"/>
        <v>482.56693251934604</v>
      </c>
      <c r="Q166" s="4">
        <f t="shared" si="74"/>
        <v>-232.4640032690823</v>
      </c>
      <c r="R166" s="4">
        <f t="shared" si="89"/>
        <v>764.30206110323934</v>
      </c>
      <c r="S166" s="4">
        <f t="shared" si="90"/>
        <v>-686.57777590288754</v>
      </c>
      <c r="T166" s="4">
        <f t="shared" si="91"/>
        <v>646.86693251934605</v>
      </c>
      <c r="U166" s="4">
        <f t="array" aca="1" ref="U166" ca="1">INDIRECT(ADDRESS(ROW(U166),COLUMN(P166)+O166))</f>
        <v>482.56693251934604</v>
      </c>
      <c r="V166" s="4">
        <f t="shared" si="92"/>
        <v>-486.32525527695259</v>
      </c>
      <c r="W166" s="4">
        <f t="shared" si="93"/>
        <v>-224.49521878388819</v>
      </c>
      <c r="X166" s="4">
        <f t="shared" si="77"/>
        <v>224.49521878388819</v>
      </c>
      <c r="Y166" s="4">
        <f t="shared" ca="1" si="75"/>
        <v>482.56693251934604</v>
      </c>
      <c r="Z166" s="4">
        <f t="shared" si="94"/>
        <v>465.70325293654093</v>
      </c>
      <c r="AA166" s="4">
        <f t="shared" si="95"/>
        <v>440.49649602430844</v>
      </c>
      <c r="AB166" s="4">
        <f t="shared" si="96"/>
        <v>485.86693251934605</v>
      </c>
      <c r="AC166" s="4">
        <f t="shared" si="97"/>
        <v>416.0359967309177</v>
      </c>
      <c r="AD166" s="4">
        <f t="shared" si="98"/>
        <v>485.86693251934605</v>
      </c>
      <c r="AE166" s="4">
        <f t="shared" si="99"/>
        <v>416.0359967309177</v>
      </c>
      <c r="AF166" s="4">
        <f t="shared" si="100"/>
        <v>208.00350397569156</v>
      </c>
    </row>
    <row r="167" spans="1:32" x14ac:dyDescent="0.35">
      <c r="A167" s="62">
        <v>51</v>
      </c>
      <c r="B167" s="29">
        <v>-40.54354591299068</v>
      </c>
      <c r="C167" s="29">
        <v>40.102224960057427</v>
      </c>
      <c r="D167" s="9">
        <f t="shared" si="78"/>
        <v>489.04052398082058</v>
      </c>
      <c r="E167" s="9">
        <f t="shared" si="79"/>
        <v>411.56147235565919</v>
      </c>
      <c r="F167" s="4">
        <f t="shared" si="80"/>
        <v>0</v>
      </c>
      <c r="G167" s="4">
        <f t="shared" si="81"/>
        <v>485.74052398082057</v>
      </c>
      <c r="H167" s="4">
        <f t="shared" si="82"/>
        <v>-236.93852764434081</v>
      </c>
      <c r="I167" s="4">
        <f t="shared" si="83"/>
        <v>762.91432183961479</v>
      </c>
      <c r="J167" s="4">
        <f t="shared" si="84"/>
        <v>-686.54785266475494</v>
      </c>
      <c r="K167" s="4">
        <f t="shared" si="85"/>
        <v>650.04052398082058</v>
      </c>
      <c r="L167" s="4">
        <f t="array" aca="1" ref="L167" ca="1">INDIRECT(ADDRESS(ROW(L167),COLUMN(G167)+F167))</f>
        <v>485.74052398082057</v>
      </c>
      <c r="M167" s="9">
        <f t="shared" si="86"/>
        <v>489.04052398082058</v>
      </c>
      <c r="N167" s="9">
        <f t="shared" si="87"/>
        <v>411.56147235565919</v>
      </c>
      <c r="O167" s="4">
        <f t="shared" si="88"/>
        <v>0</v>
      </c>
      <c r="P167" s="4">
        <f t="shared" si="76"/>
        <v>485.74052398082057</v>
      </c>
      <c r="Q167" s="4">
        <f t="shared" si="74"/>
        <v>-236.93852764434081</v>
      </c>
      <c r="R167" s="4">
        <f t="shared" si="89"/>
        <v>762.91432183961479</v>
      </c>
      <c r="S167" s="4">
        <f t="shared" si="90"/>
        <v>-686.54785266475494</v>
      </c>
      <c r="T167" s="4">
        <f t="shared" si="91"/>
        <v>650.04052398082058</v>
      </c>
      <c r="U167" s="4">
        <f t="array" aca="1" ref="U167" ca="1">INDIRECT(ADDRESS(ROW(U167),COLUMN(P167)+O167))</f>
        <v>485.74052398082057</v>
      </c>
      <c r="V167" s="4">
        <f t="shared" si="92"/>
        <v>-489.8222363727233</v>
      </c>
      <c r="W167" s="4">
        <f t="shared" si="93"/>
        <v>-228.38103965577835</v>
      </c>
      <c r="X167" s="4">
        <f t="shared" si="77"/>
        <v>228.38103965577835</v>
      </c>
      <c r="Y167" s="4">
        <f t="shared" ca="1" si="75"/>
        <v>485.74052398082057</v>
      </c>
      <c r="Z167" s="4">
        <f t="shared" si="94"/>
        <v>469.09106758454072</v>
      </c>
      <c r="AA167" s="4">
        <f t="shared" si="95"/>
        <v>436.19699933384516</v>
      </c>
      <c r="AB167" s="4">
        <f t="shared" si="96"/>
        <v>489.04052398082058</v>
      </c>
      <c r="AC167" s="4">
        <f t="shared" si="97"/>
        <v>411.56147235565919</v>
      </c>
      <c r="AD167" s="4">
        <f t="shared" si="98"/>
        <v>489.04052398082058</v>
      </c>
      <c r="AE167" s="4">
        <f t="shared" si="99"/>
        <v>411.56147235565919</v>
      </c>
      <c r="AF167" s="4">
        <f t="shared" si="100"/>
        <v>212.30300066615484</v>
      </c>
    </row>
    <row r="168" spans="1:32" x14ac:dyDescent="0.35">
      <c r="A168" s="62">
        <v>51.5</v>
      </c>
      <c r="B168" s="29">
        <v>-40.631487369993891</v>
      </c>
      <c r="C168" s="29">
        <v>40.233418511594735</v>
      </c>
      <c r="D168" s="9">
        <f t="shared" si="78"/>
        <v>492.17396989376908</v>
      </c>
      <c r="E168" s="9">
        <f t="shared" si="79"/>
        <v>407.05708769196872</v>
      </c>
      <c r="F168" s="4">
        <f t="shared" si="80"/>
        <v>0</v>
      </c>
      <c r="G168" s="4">
        <f t="shared" si="81"/>
        <v>488.87396989376907</v>
      </c>
      <c r="H168" s="4">
        <f t="shared" si="82"/>
        <v>-241.44291230803128</v>
      </c>
      <c r="I168" s="4">
        <f t="shared" si="83"/>
        <v>761.47790320679064</v>
      </c>
      <c r="J168" s="4">
        <f t="shared" si="84"/>
        <v>-686.50877268776321</v>
      </c>
      <c r="K168" s="4">
        <f t="shared" si="85"/>
        <v>653.17396989376903</v>
      </c>
      <c r="L168" s="4">
        <f t="array" aca="1" ref="L168" ca="1">INDIRECT(ADDRESS(ROW(L168),COLUMN(G168)+F168))</f>
        <v>488.87396989376907</v>
      </c>
      <c r="M168" s="9">
        <f t="shared" si="86"/>
        <v>492.17396989376908</v>
      </c>
      <c r="N168" s="9">
        <f t="shared" si="87"/>
        <v>407.05708769196872</v>
      </c>
      <c r="O168" s="4">
        <f t="shared" si="88"/>
        <v>0</v>
      </c>
      <c r="P168" s="4">
        <f t="shared" si="76"/>
        <v>488.87396989376907</v>
      </c>
      <c r="Q168" s="4">
        <f t="shared" si="74"/>
        <v>-241.44291230803128</v>
      </c>
      <c r="R168" s="4">
        <f t="shared" si="89"/>
        <v>761.47790320679064</v>
      </c>
      <c r="S168" s="4">
        <f t="shared" si="90"/>
        <v>-686.50877268776321</v>
      </c>
      <c r="T168" s="4">
        <f t="shared" si="91"/>
        <v>653.17396989376903</v>
      </c>
      <c r="U168" s="4">
        <f t="array" aca="1" ref="U168" ca="1">INDIRECT(ADDRESS(ROW(U168),COLUMN(P168)+O168))</f>
        <v>488.87396989376907</v>
      </c>
      <c r="V168" s="4">
        <f t="shared" si="92"/>
        <v>-493.28639431647758</v>
      </c>
      <c r="W168" s="4">
        <f t="shared" si="93"/>
        <v>-232.29500968752237</v>
      </c>
      <c r="X168" s="4">
        <f t="shared" si="77"/>
        <v>232.29500968752237</v>
      </c>
      <c r="Y168" s="4">
        <f t="shared" ca="1" si="75"/>
        <v>488.87396989376907</v>
      </c>
      <c r="Z168" s="4">
        <f t="shared" si="94"/>
        <v>472.44025591235658</v>
      </c>
      <c r="AA168" s="4">
        <f t="shared" si="95"/>
        <v>431.86576626419026</v>
      </c>
      <c r="AB168" s="4">
        <f t="shared" si="96"/>
        <v>492.17396989376908</v>
      </c>
      <c r="AC168" s="4">
        <f t="shared" si="97"/>
        <v>407.05708769196872</v>
      </c>
      <c r="AD168" s="4">
        <f t="shared" si="98"/>
        <v>492.17396989376908</v>
      </c>
      <c r="AE168" s="4">
        <f t="shared" si="99"/>
        <v>407.05708769196872</v>
      </c>
      <c r="AF168" s="4">
        <f t="shared" si="100"/>
        <v>216.63423373580974</v>
      </c>
    </row>
    <row r="169" spans="1:32" x14ac:dyDescent="0.35">
      <c r="A169" s="62">
        <v>52</v>
      </c>
      <c r="B169" s="29">
        <v>-40.719254583186014</v>
      </c>
      <c r="C169" s="29">
        <v>40.363088571643431</v>
      </c>
      <c r="D169" s="9">
        <f t="shared" si="78"/>
        <v>495.26701485211788</v>
      </c>
      <c r="E169" s="9">
        <f t="shared" si="79"/>
        <v>402.52324449416608</v>
      </c>
      <c r="F169" s="4">
        <f t="shared" si="80"/>
        <v>0</v>
      </c>
      <c r="G169" s="4">
        <f t="shared" si="81"/>
        <v>491.96701485211787</v>
      </c>
      <c r="H169" s="4">
        <f t="shared" si="82"/>
        <v>-245.97675550583392</v>
      </c>
      <c r="I169" s="4">
        <f t="shared" si="83"/>
        <v>759.99294879457125</v>
      </c>
      <c r="J169" s="4">
        <f t="shared" si="84"/>
        <v>-686.46058781966838</v>
      </c>
      <c r="K169" s="4">
        <f t="shared" si="85"/>
        <v>656.26701485211788</v>
      </c>
      <c r="L169" s="4">
        <f t="array" aca="1" ref="L169" ca="1">INDIRECT(ADDRESS(ROW(L169),COLUMN(G169)+F169))</f>
        <v>491.96701485211787</v>
      </c>
      <c r="M169" s="9">
        <f t="shared" si="86"/>
        <v>495.26701485211788</v>
      </c>
      <c r="N169" s="9">
        <f t="shared" si="87"/>
        <v>402.52324449416608</v>
      </c>
      <c r="O169" s="4">
        <f t="shared" si="88"/>
        <v>0</v>
      </c>
      <c r="P169" s="4">
        <f t="shared" si="76"/>
        <v>491.96701485211787</v>
      </c>
      <c r="Q169" s="4">
        <f t="shared" si="74"/>
        <v>-245.97675550583392</v>
      </c>
      <c r="R169" s="4">
        <f t="shared" si="89"/>
        <v>759.99294879457125</v>
      </c>
      <c r="S169" s="4">
        <f t="shared" si="90"/>
        <v>-686.46058781966838</v>
      </c>
      <c r="T169" s="4">
        <f t="shared" si="91"/>
        <v>656.26701485211788</v>
      </c>
      <c r="U169" s="4">
        <f t="array" aca="1" ref="U169" ca="1">INDIRECT(ADDRESS(ROW(U169),COLUMN(P169)+O169))</f>
        <v>491.96701485211787</v>
      </c>
      <c r="V169" s="4">
        <f t="shared" si="92"/>
        <v>-496.71746665130354</v>
      </c>
      <c r="W169" s="4">
        <f t="shared" si="93"/>
        <v>-236.23688593272638</v>
      </c>
      <c r="X169" s="4">
        <f t="shared" si="77"/>
        <v>236.23688593272638</v>
      </c>
      <c r="Y169" s="4">
        <f t="shared" ca="1" si="75"/>
        <v>491.96701485211787</v>
      </c>
      <c r="Z169" s="4">
        <f t="shared" si="94"/>
        <v>475.75054608429451</v>
      </c>
      <c r="AA169" s="4">
        <f t="shared" si="95"/>
        <v>427.50318538349916</v>
      </c>
      <c r="AB169" s="4">
        <f t="shared" si="96"/>
        <v>495.26701485211788</v>
      </c>
      <c r="AC169" s="4">
        <f t="shared" si="97"/>
        <v>402.52324449416608</v>
      </c>
      <c r="AD169" s="4">
        <f t="shared" si="98"/>
        <v>495.26701485211788</v>
      </c>
      <c r="AE169" s="4">
        <f t="shared" si="99"/>
        <v>402.52324449416608</v>
      </c>
      <c r="AF169" s="4">
        <f t="shared" si="100"/>
        <v>220.99681461650084</v>
      </c>
    </row>
    <row r="170" spans="1:32" x14ac:dyDescent="0.35">
      <c r="A170" s="62">
        <v>52.5</v>
      </c>
      <c r="B170" s="29">
        <v>-40.806857935571003</v>
      </c>
      <c r="C170" s="29">
        <v>40.491282492808942</v>
      </c>
      <c r="D170" s="9">
        <f t="shared" si="78"/>
        <v>498.31940624170102</v>
      </c>
      <c r="E170" s="9">
        <f t="shared" si="79"/>
        <v>397.96034525944663</v>
      </c>
      <c r="F170" s="4">
        <f t="shared" si="80"/>
        <v>0</v>
      </c>
      <c r="G170" s="4">
        <f t="shared" si="81"/>
        <v>495.01940624170101</v>
      </c>
      <c r="H170" s="4">
        <f t="shared" si="82"/>
        <v>-250.53965474055337</v>
      </c>
      <c r="I170" s="4">
        <f t="shared" si="83"/>
        <v>758.45960455644035</v>
      </c>
      <c r="J170" s="4">
        <f t="shared" si="84"/>
        <v>-686.40334831428754</v>
      </c>
      <c r="K170" s="4">
        <f t="shared" si="85"/>
        <v>659.31940624170102</v>
      </c>
      <c r="L170" s="4">
        <f t="array" aca="1" ref="L170" ca="1">INDIRECT(ADDRESS(ROW(L170),COLUMN(G170)+F170))</f>
        <v>495.01940624170101</v>
      </c>
      <c r="M170" s="9">
        <f t="shared" si="86"/>
        <v>498.31940624170102</v>
      </c>
      <c r="N170" s="9">
        <f t="shared" si="87"/>
        <v>397.96034525944663</v>
      </c>
      <c r="O170" s="4">
        <f t="shared" si="88"/>
        <v>0</v>
      </c>
      <c r="P170" s="4">
        <f t="shared" si="76"/>
        <v>495.01940624170101</v>
      </c>
      <c r="Q170" s="4">
        <f t="shared" si="74"/>
        <v>-250.53965474055337</v>
      </c>
      <c r="R170" s="4">
        <f t="shared" si="89"/>
        <v>758.45960455644035</v>
      </c>
      <c r="S170" s="4">
        <f t="shared" si="90"/>
        <v>-686.40334831428754</v>
      </c>
      <c r="T170" s="4">
        <f t="shared" si="91"/>
        <v>659.31940624170102</v>
      </c>
      <c r="U170" s="4">
        <f t="array" aca="1" ref="U170" ca="1">INDIRECT(ADDRESS(ROW(U170),COLUMN(P170)+O170))</f>
        <v>495.01940624170101</v>
      </c>
      <c r="V170" s="4">
        <f t="shared" si="92"/>
        <v>-500.11519309457708</v>
      </c>
      <c r="W170" s="4">
        <f t="shared" si="93"/>
        <v>-240.20642120762662</v>
      </c>
      <c r="X170" s="4">
        <f t="shared" si="77"/>
        <v>240.20642120762662</v>
      </c>
      <c r="Y170" s="4">
        <f t="shared" ca="1" si="75"/>
        <v>495.01940624170101</v>
      </c>
      <c r="Z170" s="4">
        <f t="shared" si="94"/>
        <v>479.02166894212456</v>
      </c>
      <c r="AA170" s="4">
        <f t="shared" si="95"/>
        <v>423.10964614667876</v>
      </c>
      <c r="AB170" s="4">
        <f t="shared" si="96"/>
        <v>498.31940624170102</v>
      </c>
      <c r="AC170" s="4">
        <f t="shared" si="97"/>
        <v>397.96034525944663</v>
      </c>
      <c r="AD170" s="4">
        <f t="shared" si="98"/>
        <v>498.31940624170102</v>
      </c>
      <c r="AE170" s="4">
        <f t="shared" si="99"/>
        <v>397.96034525944663</v>
      </c>
      <c r="AF170" s="4">
        <f t="shared" si="100"/>
        <v>225.39035385332124</v>
      </c>
    </row>
    <row r="171" spans="1:32" x14ac:dyDescent="0.35">
      <c r="A171" s="62">
        <v>53</v>
      </c>
      <c r="B171" s="29">
        <v>-40.894308095033857</v>
      </c>
      <c r="C171" s="29">
        <v>40.618046299188023</v>
      </c>
      <c r="D171" s="9">
        <f t="shared" si="78"/>
        <v>501.33089427187701</v>
      </c>
      <c r="E171" s="9">
        <f t="shared" si="79"/>
        <v>393.36879325681332</v>
      </c>
      <c r="F171" s="4">
        <f t="shared" si="80"/>
        <v>0</v>
      </c>
      <c r="G171" s="4">
        <f t="shared" si="81"/>
        <v>498.030894271877</v>
      </c>
      <c r="H171" s="4">
        <f t="shared" si="82"/>
        <v>-255.13120674318668</v>
      </c>
      <c r="I171" s="4">
        <f t="shared" si="83"/>
        <v>756.87801885204794</v>
      </c>
      <c r="J171" s="4">
        <f t="shared" si="84"/>
        <v>-686.33710289441001</v>
      </c>
      <c r="K171" s="4">
        <f t="shared" si="85"/>
        <v>662.33089427187701</v>
      </c>
      <c r="L171" s="4">
        <f t="array" aca="1" ref="L171" ca="1">INDIRECT(ADDRESS(ROW(L171),COLUMN(G171)+F171))</f>
        <v>498.030894271877</v>
      </c>
      <c r="M171" s="9">
        <f t="shared" si="86"/>
        <v>501.33089427187701</v>
      </c>
      <c r="N171" s="9">
        <f t="shared" si="87"/>
        <v>393.36879325681332</v>
      </c>
      <c r="O171" s="4">
        <f t="shared" si="88"/>
        <v>0</v>
      </c>
      <c r="P171" s="4">
        <f t="shared" si="76"/>
        <v>498.030894271877</v>
      </c>
      <c r="Q171" s="4">
        <f t="shared" si="74"/>
        <v>-255.13120674318668</v>
      </c>
      <c r="R171" s="4">
        <f t="shared" si="89"/>
        <v>756.87801885204794</v>
      </c>
      <c r="S171" s="4">
        <f t="shared" si="90"/>
        <v>-686.33710289441001</v>
      </c>
      <c r="T171" s="4">
        <f t="shared" si="91"/>
        <v>662.33089427187701</v>
      </c>
      <c r="U171" s="4">
        <f t="array" aca="1" ref="U171" ca="1">INDIRECT(ADDRESS(ROW(U171),COLUMN(P171)+O171))</f>
        <v>498.030894271877</v>
      </c>
      <c r="V171" s="4">
        <f t="shared" si="92"/>
        <v>-503.47931559299121</v>
      </c>
      <c r="W171" s="4">
        <f t="shared" si="93"/>
        <v>-244.20336417316892</v>
      </c>
      <c r="X171" s="4">
        <f t="shared" si="77"/>
        <v>244.20336417316892</v>
      </c>
      <c r="Y171" s="4">
        <f t="shared" ca="1" si="75"/>
        <v>498.030894271877</v>
      </c>
      <c r="Z171" s="4">
        <f t="shared" si="94"/>
        <v>482.25335803795707</v>
      </c>
      <c r="AA171" s="4">
        <f t="shared" si="95"/>
        <v>418.68553892531247</v>
      </c>
      <c r="AB171" s="4">
        <f t="shared" si="96"/>
        <v>501.33089427187701</v>
      </c>
      <c r="AC171" s="4">
        <f t="shared" si="97"/>
        <v>393.36879325681332</v>
      </c>
      <c r="AD171" s="4">
        <f t="shared" si="98"/>
        <v>501.33089427187701</v>
      </c>
      <c r="AE171" s="4">
        <f t="shared" si="99"/>
        <v>393.36879325681332</v>
      </c>
      <c r="AF171" s="4">
        <f t="shared" si="100"/>
        <v>229.81446107468753</v>
      </c>
    </row>
    <row r="172" spans="1:32" x14ac:dyDescent="0.35">
      <c r="A172" s="62">
        <v>53.5</v>
      </c>
      <c r="B172" s="29">
        <v>-40.981616002822605</v>
      </c>
      <c r="C172" s="29">
        <v>40.743424740318872</v>
      </c>
      <c r="D172" s="9">
        <f t="shared" si="78"/>
        <v>504.30123200525674</v>
      </c>
      <c r="E172" s="9">
        <f t="shared" si="79"/>
        <v>388.74899255382087</v>
      </c>
      <c r="F172" s="4">
        <f t="shared" si="80"/>
        <v>0</v>
      </c>
      <c r="G172" s="4">
        <f t="shared" si="81"/>
        <v>501.00123200525672</v>
      </c>
      <c r="H172" s="4">
        <f t="shared" si="82"/>
        <v>-259.75100744617913</v>
      </c>
      <c r="I172" s="4">
        <f t="shared" si="83"/>
        <v>755.24834248680429</v>
      </c>
      <c r="J172" s="4">
        <f t="shared" si="84"/>
        <v>-686.26189881162531</v>
      </c>
      <c r="K172" s="4">
        <f t="shared" si="85"/>
        <v>665.30123200525668</v>
      </c>
      <c r="L172" s="4">
        <f t="array" aca="1" ref="L172" ca="1">INDIRECT(ADDRESS(ROW(L172),COLUMN(G172)+F172))</f>
        <v>501.00123200525672</v>
      </c>
      <c r="M172" s="9">
        <f t="shared" si="86"/>
        <v>504.30123200525674</v>
      </c>
      <c r="N172" s="9">
        <f t="shared" si="87"/>
        <v>388.74899255382087</v>
      </c>
      <c r="O172" s="4">
        <f t="shared" si="88"/>
        <v>0</v>
      </c>
      <c r="P172" s="4">
        <f t="shared" si="76"/>
        <v>501.00123200525672</v>
      </c>
      <c r="Q172" s="4">
        <f t="shared" si="74"/>
        <v>-259.75100744617913</v>
      </c>
      <c r="R172" s="4">
        <f t="shared" si="89"/>
        <v>755.24834248680429</v>
      </c>
      <c r="S172" s="4">
        <f t="shared" si="90"/>
        <v>-686.26189881162531</v>
      </c>
      <c r="T172" s="4">
        <f t="shared" si="91"/>
        <v>665.30123200525668</v>
      </c>
      <c r="U172" s="4">
        <f t="array" aca="1" ref="U172" ca="1">INDIRECT(ADDRESS(ROW(U172),COLUMN(P172)+O172))</f>
        <v>501.00123200525672</v>
      </c>
      <c r="V172" s="4">
        <f t="shared" si="92"/>
        <v>-506.80957837506708</v>
      </c>
      <c r="W172" s="4">
        <f t="shared" si="93"/>
        <v>-248.22745941449909</v>
      </c>
      <c r="X172" s="4">
        <f t="shared" si="77"/>
        <v>248.22745941449909</v>
      </c>
      <c r="Y172" s="4">
        <f t="shared" ca="1" si="75"/>
        <v>501.00123200525672</v>
      </c>
      <c r="Z172" s="4">
        <f t="shared" si="94"/>
        <v>485.44534966523918</v>
      </c>
      <c r="AA172" s="4">
        <f t="shared" si="95"/>
        <v>414.23125503538665</v>
      </c>
      <c r="AB172" s="4">
        <f t="shared" si="96"/>
        <v>504.30123200525674</v>
      </c>
      <c r="AC172" s="4">
        <f t="shared" si="97"/>
        <v>388.74899255382087</v>
      </c>
      <c r="AD172" s="4">
        <f t="shared" si="98"/>
        <v>504.30123200525674</v>
      </c>
      <c r="AE172" s="4">
        <f t="shared" si="99"/>
        <v>388.74899255382087</v>
      </c>
      <c r="AF172" s="4">
        <f t="shared" si="100"/>
        <v>234.26874496461335</v>
      </c>
    </row>
    <row r="173" spans="1:32" x14ac:dyDescent="0.35">
      <c r="A173" s="62">
        <v>54</v>
      </c>
      <c r="B173" s="29">
        <v>-41.0687928635882</v>
      </c>
      <c r="C173" s="29">
        <v>40.867461343190115</v>
      </c>
      <c r="D173" s="9">
        <f t="shared" si="78"/>
        <v>507.23017538563533</v>
      </c>
      <c r="E173" s="9">
        <f t="shared" si="79"/>
        <v>384.10134804122146</v>
      </c>
      <c r="F173" s="4">
        <f t="shared" si="80"/>
        <v>0</v>
      </c>
      <c r="G173" s="4">
        <f t="shared" si="81"/>
        <v>503.93017538563532</v>
      </c>
      <c r="H173" s="4">
        <f t="shared" si="82"/>
        <v>-264.39865195877854</v>
      </c>
      <c r="I173" s="4">
        <f t="shared" si="83"/>
        <v>753.57072874871574</v>
      </c>
      <c r="J173" s="4">
        <f t="shared" si="84"/>
        <v>-686.17778190317711</v>
      </c>
      <c r="K173" s="4">
        <f t="shared" si="85"/>
        <v>668.23017538563533</v>
      </c>
      <c r="L173" s="4">
        <f t="array" aca="1" ref="L173" ca="1">INDIRECT(ADDRESS(ROW(L173),COLUMN(G173)+F173))</f>
        <v>503.93017538563532</v>
      </c>
      <c r="M173" s="9">
        <f t="shared" si="86"/>
        <v>507.23017538563533</v>
      </c>
      <c r="N173" s="9">
        <f t="shared" si="87"/>
        <v>384.10134804122146</v>
      </c>
      <c r="O173" s="4">
        <f t="shared" si="88"/>
        <v>0</v>
      </c>
      <c r="P173" s="4">
        <f t="shared" si="76"/>
        <v>503.93017538563532</v>
      </c>
      <c r="Q173" s="4">
        <f t="shared" si="74"/>
        <v>-264.39865195877854</v>
      </c>
      <c r="R173" s="4">
        <f t="shared" si="89"/>
        <v>753.57072874871574</v>
      </c>
      <c r="S173" s="4">
        <f t="shared" si="90"/>
        <v>-686.17778190317711</v>
      </c>
      <c r="T173" s="4">
        <f t="shared" si="91"/>
        <v>668.23017538563533</v>
      </c>
      <c r="U173" s="4">
        <f t="array" aca="1" ref="U173" ca="1">INDIRECT(ADDRESS(ROW(U173),COLUMN(P173)+O173))</f>
        <v>503.93017538563532</v>
      </c>
      <c r="V173" s="4">
        <f t="shared" si="92"/>
        <v>-510.10572800131473</v>
      </c>
      <c r="W173" s="4">
        <f t="shared" si="93"/>
        <v>-252.27844751794638</v>
      </c>
      <c r="X173" s="4">
        <f t="shared" si="77"/>
        <v>252.27844751794638</v>
      </c>
      <c r="Y173" s="4">
        <f t="shared" ca="1" si="75"/>
        <v>503.93017538563532</v>
      </c>
      <c r="Z173" s="4">
        <f t="shared" si="94"/>
        <v>488.59738288796393</v>
      </c>
      <c r="AA173" s="4">
        <f t="shared" si="95"/>
        <v>409.74718676290729</v>
      </c>
      <c r="AB173" s="4">
        <f t="shared" si="96"/>
        <v>507.23017538563533</v>
      </c>
      <c r="AC173" s="4">
        <f t="shared" si="97"/>
        <v>384.10134804122146</v>
      </c>
      <c r="AD173" s="4">
        <f t="shared" si="98"/>
        <v>507.23017538563533</v>
      </c>
      <c r="AE173" s="4">
        <f t="shared" si="99"/>
        <v>384.10134804122146</v>
      </c>
      <c r="AF173" s="4">
        <f t="shared" si="100"/>
        <v>238.75281323709271</v>
      </c>
    </row>
    <row r="174" spans="1:32" x14ac:dyDescent="0.35">
      <c r="A174" s="62">
        <v>54.5</v>
      </c>
      <c r="B174" s="29">
        <v>-41.155850136897172</v>
      </c>
      <c r="C174" s="29">
        <v>40.990198462392598</v>
      </c>
      <c r="D174" s="9">
        <f t="shared" si="78"/>
        <v>510.11748326421264</v>
      </c>
      <c r="E174" s="9">
        <f t="shared" si="79"/>
        <v>379.42626545559722</v>
      </c>
      <c r="F174" s="4">
        <f t="shared" si="80"/>
        <v>0</v>
      </c>
      <c r="G174" s="4">
        <f t="shared" si="81"/>
        <v>506.81748326421263</v>
      </c>
      <c r="H174" s="4">
        <f t="shared" si="82"/>
        <v>-269.07373454440278</v>
      </c>
      <c r="I174" s="4">
        <f t="shared" si="83"/>
        <v>751.84533344257579</v>
      </c>
      <c r="J174" s="4">
        <f t="shared" si="84"/>
        <v>-686.08479664594472</v>
      </c>
      <c r="K174" s="4">
        <f t="shared" si="85"/>
        <v>671.11748326421264</v>
      </c>
      <c r="L174" s="4">
        <f t="array" aca="1" ref="L174" ca="1">INDIRECT(ADDRESS(ROW(L174),COLUMN(G174)+F174))</f>
        <v>506.81748326421263</v>
      </c>
      <c r="M174" s="9">
        <f t="shared" si="86"/>
        <v>510.11748326421264</v>
      </c>
      <c r="N174" s="9">
        <f t="shared" si="87"/>
        <v>379.42626545559722</v>
      </c>
      <c r="O174" s="4">
        <f t="shared" si="88"/>
        <v>0</v>
      </c>
      <c r="P174" s="4">
        <f t="shared" si="76"/>
        <v>506.81748326421263</v>
      </c>
      <c r="Q174" s="4">
        <f t="shared" si="74"/>
        <v>-269.07373454440278</v>
      </c>
      <c r="R174" s="4">
        <f t="shared" si="89"/>
        <v>751.84533344257579</v>
      </c>
      <c r="S174" s="4">
        <f t="shared" si="90"/>
        <v>-686.08479664594472</v>
      </c>
      <c r="T174" s="4">
        <f t="shared" si="91"/>
        <v>671.11748326421264</v>
      </c>
      <c r="U174" s="4">
        <f t="array" aca="1" ref="U174" ca="1">INDIRECT(ADDRESS(ROW(U174),COLUMN(P174)+O174))</f>
        <v>506.81748326421263</v>
      </c>
      <c r="V174" s="4">
        <f t="shared" si="92"/>
        <v>-513.36751341219508</v>
      </c>
      <c r="W174" s="4">
        <f t="shared" si="93"/>
        <v>-256.35606514557412</v>
      </c>
      <c r="X174" s="4">
        <f t="shared" si="77"/>
        <v>256.35606514557412</v>
      </c>
      <c r="Y174" s="4">
        <f t="shared" ca="1" si="75"/>
        <v>506.81748326421263</v>
      </c>
      <c r="Z174" s="4">
        <f t="shared" si="94"/>
        <v>491.70919956817585</v>
      </c>
      <c r="AA174" s="4">
        <f t="shared" si="95"/>
        <v>405.23372738749254</v>
      </c>
      <c r="AB174" s="4">
        <f t="shared" si="96"/>
        <v>510.11748326421264</v>
      </c>
      <c r="AC174" s="4">
        <f t="shared" si="97"/>
        <v>379.42626545559722</v>
      </c>
      <c r="AD174" s="4">
        <f t="shared" si="98"/>
        <v>510.11748326421264</v>
      </c>
      <c r="AE174" s="4">
        <f t="shared" si="99"/>
        <v>379.42626545559722</v>
      </c>
      <c r="AF174" s="4">
        <f t="shared" si="100"/>
        <v>243.26627261250746</v>
      </c>
    </row>
    <row r="175" spans="1:32" x14ac:dyDescent="0.35">
      <c r="A175" s="62">
        <v>55</v>
      </c>
      <c r="B175" s="29">
        <v>-41.242799530139898</v>
      </c>
      <c r="C175" s="29">
        <v>41.111677328496128</v>
      </c>
      <c r="D175" s="9">
        <f t="shared" si="78"/>
        <v>512.96291742417611</v>
      </c>
      <c r="E175" s="9">
        <f t="shared" si="79"/>
        <v>374.7241514000641</v>
      </c>
      <c r="F175" s="4">
        <f t="shared" si="80"/>
        <v>0</v>
      </c>
      <c r="G175" s="4">
        <f t="shared" si="81"/>
        <v>509.6629174241761</v>
      </c>
      <c r="H175" s="4">
        <f t="shared" si="82"/>
        <v>-273.7758485999359</v>
      </c>
      <c r="I175" s="4">
        <f t="shared" si="83"/>
        <v>750.07231492162646</v>
      </c>
      <c r="J175" s="4">
        <f t="shared" si="84"/>
        <v>-685.98298620764831</v>
      </c>
      <c r="K175" s="4">
        <f t="shared" si="85"/>
        <v>673.96291742417611</v>
      </c>
      <c r="L175" s="4">
        <f t="array" aca="1" ref="L175" ca="1">INDIRECT(ADDRESS(ROW(L175),COLUMN(G175)+F175))</f>
        <v>509.6629174241761</v>
      </c>
      <c r="M175" s="9">
        <f t="shared" si="86"/>
        <v>512.96291742417611</v>
      </c>
      <c r="N175" s="9">
        <f t="shared" si="87"/>
        <v>374.7241514000641</v>
      </c>
      <c r="O175" s="4">
        <f t="shared" si="88"/>
        <v>0</v>
      </c>
      <c r="P175" s="4">
        <f t="shared" si="76"/>
        <v>509.6629174241761</v>
      </c>
      <c r="Q175" s="4">
        <f t="shared" si="74"/>
        <v>-273.7758485999359</v>
      </c>
      <c r="R175" s="4">
        <f t="shared" si="89"/>
        <v>750.07231492162646</v>
      </c>
      <c r="S175" s="4">
        <f t="shared" si="90"/>
        <v>-685.98298620764831</v>
      </c>
      <c r="T175" s="4">
        <f t="shared" si="91"/>
        <v>673.96291742417611</v>
      </c>
      <c r="U175" s="4">
        <f t="array" aca="1" ref="U175" ca="1">INDIRECT(ADDRESS(ROW(U175),COLUMN(P175)+O175))</f>
        <v>509.6629174241761</v>
      </c>
      <c r="V175" s="4">
        <f t="shared" si="92"/>
        <v>-516.59468597402747</v>
      </c>
      <c r="W175" s="4">
        <f t="shared" si="93"/>
        <v>-260.46004510737066</v>
      </c>
      <c r="X175" s="4">
        <f t="shared" si="77"/>
        <v>260.46004510737066</v>
      </c>
      <c r="Y175" s="4">
        <f t="shared" ca="1" si="75"/>
        <v>509.6629174241761</v>
      </c>
      <c r="Z175" s="4">
        <f t="shared" si="94"/>
        <v>494.78054439184803</v>
      </c>
      <c r="AA175" s="4">
        <f t="shared" si="95"/>
        <v>400.69127120402516</v>
      </c>
      <c r="AB175" s="4">
        <f t="shared" si="96"/>
        <v>512.96291742417611</v>
      </c>
      <c r="AC175" s="4">
        <f t="shared" si="97"/>
        <v>374.7241514000641</v>
      </c>
      <c r="AD175" s="4">
        <f t="shared" si="98"/>
        <v>512.96291742417611</v>
      </c>
      <c r="AE175" s="4">
        <f t="shared" si="99"/>
        <v>374.7241514000641</v>
      </c>
      <c r="AF175" s="4">
        <f t="shared" si="100"/>
        <v>247.80872879597484</v>
      </c>
    </row>
    <row r="176" spans="1:32" x14ac:dyDescent="0.35">
      <c r="A176" s="62">
        <v>55.5</v>
      </c>
      <c r="B176" s="29">
        <v>-41.329652992764984</v>
      </c>
      <c r="C176" s="29">
        <v>41.231938094730872</v>
      </c>
      <c r="D176" s="9">
        <f t="shared" si="78"/>
        <v>515.76624260371659</v>
      </c>
      <c r="E176" s="9">
        <f t="shared" si="79"/>
        <v>369.99541336312831</v>
      </c>
      <c r="F176" s="4">
        <f t="shared" si="80"/>
        <v>0</v>
      </c>
      <c r="G176" s="4">
        <f t="shared" si="81"/>
        <v>512.46624260371664</v>
      </c>
      <c r="H176" s="4">
        <f t="shared" si="82"/>
        <v>-278.50458663687169</v>
      </c>
      <c r="I176" s="4">
        <f t="shared" si="83"/>
        <v>748.25183411679734</v>
      </c>
      <c r="J176" s="4">
        <f t="shared" si="84"/>
        <v>-685.87239249537129</v>
      </c>
      <c r="K176" s="4">
        <f t="shared" si="85"/>
        <v>676.76624260371659</v>
      </c>
      <c r="L176" s="4">
        <f t="array" aca="1" ref="L176" ca="1">INDIRECT(ADDRESS(ROW(L176),COLUMN(G176)+F176))</f>
        <v>512.46624260371664</v>
      </c>
      <c r="M176" s="9">
        <f t="shared" si="86"/>
        <v>515.76624260371659</v>
      </c>
      <c r="N176" s="9">
        <f t="shared" si="87"/>
        <v>369.99541336312831</v>
      </c>
      <c r="O176" s="4">
        <f t="shared" si="88"/>
        <v>0</v>
      </c>
      <c r="P176" s="4">
        <f t="shared" si="76"/>
        <v>512.46624260371664</v>
      </c>
      <c r="Q176" s="4">
        <f t="shared" si="74"/>
        <v>-278.50458663687169</v>
      </c>
      <c r="R176" s="4">
        <f t="shared" si="89"/>
        <v>748.25183411679734</v>
      </c>
      <c r="S176" s="4">
        <f t="shared" si="90"/>
        <v>-685.87239249537129</v>
      </c>
      <c r="T176" s="4">
        <f t="shared" si="91"/>
        <v>676.76624260371659</v>
      </c>
      <c r="U176" s="4">
        <f t="array" aca="1" ref="U176" ca="1">INDIRECT(ADDRESS(ROW(U176),COLUMN(P176)+O176))</f>
        <v>512.46624260371664</v>
      </c>
      <c r="V176" s="4">
        <f t="shared" si="92"/>
        <v>-519.78699952297461</v>
      </c>
      <c r="W176" s="4">
        <f t="shared" si="93"/>
        <v>-264.59011643114968</v>
      </c>
      <c r="X176" s="4">
        <f t="shared" si="77"/>
        <v>264.59011643114968</v>
      </c>
      <c r="Y176" s="4">
        <f t="shared" ca="1" si="75"/>
        <v>512.46624260371664</v>
      </c>
      <c r="Z176" s="4">
        <f t="shared" si="94"/>
        <v>497.81116489319936</v>
      </c>
      <c r="AA176" s="4">
        <f t="shared" si="95"/>
        <v>396.12021354244621</v>
      </c>
      <c r="AB176" s="4">
        <f t="shared" si="96"/>
        <v>515.76624260371659</v>
      </c>
      <c r="AC176" s="4">
        <f t="shared" si="97"/>
        <v>369.99541336312831</v>
      </c>
      <c r="AD176" s="4">
        <f t="shared" si="98"/>
        <v>515.76624260371659</v>
      </c>
      <c r="AE176" s="4">
        <f t="shared" si="99"/>
        <v>369.99541336312831</v>
      </c>
      <c r="AF176" s="4">
        <f t="shared" si="100"/>
        <v>252.37978645755379</v>
      </c>
    </row>
    <row r="177" spans="1:32" x14ac:dyDescent="0.35">
      <c r="A177" s="62">
        <v>56</v>
      </c>
      <c r="B177" s="29">
        <v>-41.416422711776832</v>
      </c>
      <c r="C177" s="29">
        <v>41.351019882051403</v>
      </c>
      <c r="D177" s="9">
        <f t="shared" si="78"/>
        <v>518.52722651753618</v>
      </c>
      <c r="E177" s="9">
        <f t="shared" si="79"/>
        <v>365.24045973577711</v>
      </c>
      <c r="F177" s="4">
        <f t="shared" si="80"/>
        <v>0</v>
      </c>
      <c r="G177" s="4">
        <f t="shared" si="81"/>
        <v>515.22722651753622</v>
      </c>
      <c r="H177" s="4">
        <f t="shared" si="82"/>
        <v>-283.25954026422289</v>
      </c>
      <c r="I177" s="4">
        <f t="shared" si="83"/>
        <v>746.38405456362364</v>
      </c>
      <c r="J177" s="4">
        <f t="shared" si="84"/>
        <v>-685.75305620148617</v>
      </c>
      <c r="K177" s="4">
        <f t="shared" si="85"/>
        <v>679.52722651753618</v>
      </c>
      <c r="L177" s="4">
        <f t="array" aca="1" ref="L177" ca="1">INDIRECT(ADDRESS(ROW(L177),COLUMN(G177)+F177))</f>
        <v>515.22722651753622</v>
      </c>
      <c r="M177" s="9">
        <f t="shared" si="86"/>
        <v>518.52722651753618</v>
      </c>
      <c r="N177" s="9">
        <f t="shared" si="87"/>
        <v>365.24045973577711</v>
      </c>
      <c r="O177" s="4">
        <f t="shared" si="88"/>
        <v>0</v>
      </c>
      <c r="P177" s="4">
        <f t="shared" si="76"/>
        <v>515.22722651753622</v>
      </c>
      <c r="Q177" s="4">
        <f t="shared" si="74"/>
        <v>-283.25954026422289</v>
      </c>
      <c r="R177" s="4">
        <f t="shared" si="89"/>
        <v>746.38405456362364</v>
      </c>
      <c r="S177" s="4">
        <f t="shared" si="90"/>
        <v>-685.75305620148617</v>
      </c>
      <c r="T177" s="4">
        <f t="shared" si="91"/>
        <v>679.52722651753618</v>
      </c>
      <c r="U177" s="4">
        <f t="array" aca="1" ref="U177" ca="1">INDIRECT(ADDRESS(ROW(U177),COLUMN(P177)+O177))</f>
        <v>515.22722651753622</v>
      </c>
      <c r="V177" s="4">
        <f t="shared" si="92"/>
        <v>-522.94421040722966</v>
      </c>
      <c r="W177" s="4">
        <f t="shared" si="93"/>
        <v>-268.74600443022518</v>
      </c>
      <c r="X177" s="4">
        <f t="shared" si="77"/>
        <v>268.74600443022518</v>
      </c>
      <c r="Y177" s="4">
        <f t="shared" ca="1" si="75"/>
        <v>515.22722651753622</v>
      </c>
      <c r="Z177" s="4">
        <f t="shared" si="94"/>
        <v>500.80081147751349</v>
      </c>
      <c r="AA177" s="4">
        <f t="shared" si="95"/>
        <v>391.5209507857719</v>
      </c>
      <c r="AB177" s="4">
        <f t="shared" si="96"/>
        <v>518.52722651753618</v>
      </c>
      <c r="AC177" s="4">
        <f t="shared" si="97"/>
        <v>365.24045973577711</v>
      </c>
      <c r="AD177" s="4">
        <f t="shared" si="98"/>
        <v>518.52722651753618</v>
      </c>
      <c r="AE177" s="4">
        <f t="shared" si="99"/>
        <v>365.24045973577711</v>
      </c>
      <c r="AF177" s="4">
        <f t="shared" si="100"/>
        <v>256.9790492142281</v>
      </c>
    </row>
    <row r="178" spans="1:32" x14ac:dyDescent="0.35">
      <c r="A178" s="62">
        <v>56.5</v>
      </c>
      <c r="B178" s="29">
        <v>-41.503121108440766</v>
      </c>
      <c r="C178" s="29">
        <v>41.468960822659369</v>
      </c>
      <c r="D178" s="9">
        <f t="shared" si="78"/>
        <v>521.24563987690476</v>
      </c>
      <c r="E178" s="9">
        <f t="shared" si="79"/>
        <v>360.4596998268795</v>
      </c>
      <c r="F178" s="4">
        <f t="shared" si="80"/>
        <v>0</v>
      </c>
      <c r="G178" s="4">
        <f t="shared" si="81"/>
        <v>517.94563987690481</v>
      </c>
      <c r="H178" s="4">
        <f t="shared" si="82"/>
        <v>-288.0403001731205</v>
      </c>
      <c r="I178" s="4">
        <f t="shared" si="83"/>
        <v>744.46914242693515</v>
      </c>
      <c r="J178" s="4">
        <f t="shared" si="84"/>
        <v>-685.62501684706501</v>
      </c>
      <c r="K178" s="4">
        <f t="shared" si="85"/>
        <v>682.24563987690476</v>
      </c>
      <c r="L178" s="4">
        <f t="array" aca="1" ref="L178" ca="1">INDIRECT(ADDRESS(ROW(L178),COLUMN(G178)+F178))</f>
        <v>517.94563987690481</v>
      </c>
      <c r="M178" s="9">
        <f t="shared" si="86"/>
        <v>521.24563987690476</v>
      </c>
      <c r="N178" s="9">
        <f t="shared" si="87"/>
        <v>360.4596998268795</v>
      </c>
      <c r="O178" s="4">
        <f t="shared" si="88"/>
        <v>0</v>
      </c>
      <c r="P178" s="4">
        <f t="shared" si="76"/>
        <v>517.94563987690481</v>
      </c>
      <c r="Q178" s="4">
        <f t="shared" si="74"/>
        <v>-288.0403001731205</v>
      </c>
      <c r="R178" s="4">
        <f t="shared" si="89"/>
        <v>744.46914242693515</v>
      </c>
      <c r="S178" s="4">
        <f t="shared" si="90"/>
        <v>-685.62501684706501</v>
      </c>
      <c r="T178" s="4">
        <f t="shared" si="91"/>
        <v>682.24563987690476</v>
      </c>
      <c r="U178" s="4">
        <f t="array" aca="1" ref="U178" ca="1">INDIRECT(ADDRESS(ROW(U178),COLUMN(P178)+O178))</f>
        <v>517.94563987690481</v>
      </c>
      <c r="V178" s="4">
        <f t="shared" si="92"/>
        <v>-526.06607752752029</v>
      </c>
      <c r="W178" s="4">
        <f t="shared" si="93"/>
        <v>-272.92743076892577</v>
      </c>
      <c r="X178" s="4">
        <f t="shared" si="77"/>
        <v>272.92743076892577</v>
      </c>
      <c r="Y178" s="4">
        <f t="shared" ca="1" si="75"/>
        <v>517.94563987690481</v>
      </c>
      <c r="Z178" s="4">
        <f t="shared" si="94"/>
        <v>503.74923744251254</v>
      </c>
      <c r="AA178" s="4">
        <f t="shared" si="95"/>
        <v>386.89388038640868</v>
      </c>
      <c r="AB178" s="4">
        <f t="shared" si="96"/>
        <v>521.24563987690476</v>
      </c>
      <c r="AC178" s="4">
        <f t="shared" si="97"/>
        <v>360.4596998268795</v>
      </c>
      <c r="AD178" s="4">
        <f t="shared" si="98"/>
        <v>521.24563987690476</v>
      </c>
      <c r="AE178" s="4">
        <f t="shared" si="99"/>
        <v>360.4596998268795</v>
      </c>
      <c r="AF178" s="4">
        <f t="shared" si="100"/>
        <v>261.60611961359132</v>
      </c>
    </row>
    <row r="179" spans="1:32" x14ac:dyDescent="0.35">
      <c r="A179" s="62">
        <v>57</v>
      </c>
      <c r="B179" s="29">
        <v>-41.589760836145913</v>
      </c>
      <c r="C179" s="29">
        <v>41.585798102058476</v>
      </c>
      <c r="D179" s="9">
        <f t="shared" si="78"/>
        <v>523.92125640831273</v>
      </c>
      <c r="E179" s="9">
        <f t="shared" si="79"/>
        <v>355.65354387697505</v>
      </c>
      <c r="F179" s="4">
        <f t="shared" si="80"/>
        <v>0</v>
      </c>
      <c r="G179" s="4">
        <f t="shared" si="81"/>
        <v>520.62125640831277</v>
      </c>
      <c r="H179" s="4">
        <f t="shared" si="82"/>
        <v>-292.84645612302495</v>
      </c>
      <c r="I179" s="4">
        <f t="shared" si="83"/>
        <v>742.50726652340904</v>
      </c>
      <c r="J179" s="4">
        <f t="shared" si="84"/>
        <v>-685.48831282285312</v>
      </c>
      <c r="K179" s="4">
        <f t="shared" si="85"/>
        <v>684.92125640831273</v>
      </c>
      <c r="L179" s="4">
        <f t="array" aca="1" ref="L179" ca="1">INDIRECT(ADDRESS(ROW(L179),COLUMN(G179)+F179))</f>
        <v>520.62125640831277</v>
      </c>
      <c r="M179" s="9">
        <f t="shared" si="86"/>
        <v>523.92125640831273</v>
      </c>
      <c r="N179" s="9">
        <f t="shared" si="87"/>
        <v>355.65354387697505</v>
      </c>
      <c r="O179" s="4">
        <f t="shared" si="88"/>
        <v>0</v>
      </c>
      <c r="P179" s="4">
        <f t="shared" si="76"/>
        <v>520.62125640831277</v>
      </c>
      <c r="Q179" s="4">
        <f t="shared" si="74"/>
        <v>-292.84645612302495</v>
      </c>
      <c r="R179" s="4">
        <f t="shared" si="89"/>
        <v>742.50726652340904</v>
      </c>
      <c r="S179" s="4">
        <f t="shared" si="90"/>
        <v>-685.48831282285312</v>
      </c>
      <c r="T179" s="4">
        <f t="shared" si="91"/>
        <v>684.92125640831273</v>
      </c>
      <c r="U179" s="4">
        <f t="array" aca="1" ref="U179" ca="1">INDIRECT(ADDRESS(ROW(U179),COLUMN(P179)+O179))</f>
        <v>520.62125640831277</v>
      </c>
      <c r="V179" s="4">
        <f t="shared" si="92"/>
        <v>-529.15236237603654</v>
      </c>
      <c r="W179" s="4">
        <f t="shared" si="93"/>
        <v>-277.13411352600514</v>
      </c>
      <c r="X179" s="4">
        <f t="shared" si="77"/>
        <v>277.13411352600514</v>
      </c>
      <c r="Y179" s="4">
        <f t="shared" ca="1" si="75"/>
        <v>520.62125640831277</v>
      </c>
      <c r="Z179" s="4">
        <f t="shared" si="94"/>
        <v>506.65619899833638</v>
      </c>
      <c r="AA179" s="4">
        <f t="shared" si="95"/>
        <v>382.23940088084498</v>
      </c>
      <c r="AB179" s="4">
        <f t="shared" si="96"/>
        <v>523.92125640831273</v>
      </c>
      <c r="AC179" s="4">
        <f t="shared" si="97"/>
        <v>355.65354387697505</v>
      </c>
      <c r="AD179" s="4">
        <f t="shared" si="98"/>
        <v>523.92125640831273</v>
      </c>
      <c r="AE179" s="4">
        <f t="shared" si="99"/>
        <v>355.65354387697505</v>
      </c>
      <c r="AF179" s="4">
        <f t="shared" si="100"/>
        <v>266.26059911915502</v>
      </c>
    </row>
    <row r="180" spans="1:32" x14ac:dyDescent="0.35">
      <c r="A180" s="62">
        <v>57.5</v>
      </c>
      <c r="B180" s="29">
        <v>-41.676354779382137</v>
      </c>
      <c r="C180" s="29">
        <v>41.701567999713788</v>
      </c>
      <c r="D180" s="9">
        <f t="shared" si="78"/>
        <v>526.55385287076149</v>
      </c>
      <c r="E180" s="9">
        <f t="shared" si="79"/>
        <v>350.82240307052331</v>
      </c>
      <c r="F180" s="4">
        <f t="shared" si="80"/>
        <v>0</v>
      </c>
      <c r="G180" s="4">
        <f t="shared" si="81"/>
        <v>523.25385287076153</v>
      </c>
      <c r="H180" s="4">
        <f t="shared" si="82"/>
        <v>-297.67759692947669</v>
      </c>
      <c r="I180" s="4">
        <f t="shared" si="83"/>
        <v>740.49859834206802</v>
      </c>
      <c r="J180" s="4">
        <f t="shared" si="84"/>
        <v>-685.342981427876</v>
      </c>
      <c r="K180" s="4">
        <f t="shared" si="85"/>
        <v>687.55385287076149</v>
      </c>
      <c r="L180" s="4">
        <f t="array" aca="1" ref="L180" ca="1">INDIRECT(ADDRESS(ROW(L180),COLUMN(G180)+F180))</f>
        <v>523.25385287076153</v>
      </c>
      <c r="M180" s="9">
        <f t="shared" si="86"/>
        <v>526.55385287076149</v>
      </c>
      <c r="N180" s="9">
        <f t="shared" si="87"/>
        <v>350.82240307052331</v>
      </c>
      <c r="O180" s="4">
        <f t="shared" si="88"/>
        <v>0</v>
      </c>
      <c r="P180" s="4">
        <f t="shared" si="76"/>
        <v>523.25385287076153</v>
      </c>
      <c r="Q180" s="4">
        <f t="shared" si="74"/>
        <v>-297.67759692947669</v>
      </c>
      <c r="R180" s="4">
        <f t="shared" si="89"/>
        <v>740.49859834206802</v>
      </c>
      <c r="S180" s="4">
        <f t="shared" si="90"/>
        <v>-685.342981427876</v>
      </c>
      <c r="T180" s="4">
        <f t="shared" si="91"/>
        <v>687.55385287076149</v>
      </c>
      <c r="U180" s="4">
        <f t="array" aca="1" ref="U180" ca="1">INDIRECT(ADDRESS(ROW(U180),COLUMN(P180)+O180))</f>
        <v>523.25385287076153</v>
      </c>
      <c r="V180" s="4">
        <f t="shared" si="92"/>
        <v>-532.20282907388355</v>
      </c>
      <c r="W180" s="4">
        <f t="shared" si="93"/>
        <v>-281.36576725600304</v>
      </c>
      <c r="X180" s="4">
        <f t="shared" si="77"/>
        <v>281.36576725600304</v>
      </c>
      <c r="Y180" s="4">
        <f t="shared" ca="1" si="75"/>
        <v>523.25385287076153</v>
      </c>
      <c r="Z180" s="4">
        <f t="shared" si="94"/>
        <v>509.52145528616722</v>
      </c>
      <c r="AA180" s="4">
        <f t="shared" si="95"/>
        <v>377.55791190279177</v>
      </c>
      <c r="AB180" s="4">
        <f t="shared" si="96"/>
        <v>526.55385287076149</v>
      </c>
      <c r="AC180" s="4">
        <f t="shared" si="97"/>
        <v>350.82240307052331</v>
      </c>
      <c r="AD180" s="4">
        <f t="shared" si="98"/>
        <v>526.55385287076149</v>
      </c>
      <c r="AE180" s="4">
        <f t="shared" si="99"/>
        <v>350.82240307052331</v>
      </c>
      <c r="AF180" s="4">
        <f t="shared" si="100"/>
        <v>270.94208809720823</v>
      </c>
    </row>
    <row r="181" spans="1:32" x14ac:dyDescent="0.35">
      <c r="A181" s="62">
        <v>58</v>
      </c>
      <c r="B181" s="29">
        <v>-41.762916053793447</v>
      </c>
      <c r="C181" s="29">
        <v>41.816305928385503</v>
      </c>
      <c r="D181" s="9">
        <f t="shared" si="78"/>
        <v>529.14320907172998</v>
      </c>
      <c r="E181" s="9">
        <f t="shared" si="79"/>
        <v>345.96668954668729</v>
      </c>
      <c r="F181" s="4">
        <f t="shared" si="80"/>
        <v>0</v>
      </c>
      <c r="G181" s="4">
        <f t="shared" si="81"/>
        <v>525.84320907173003</v>
      </c>
      <c r="H181" s="4">
        <f t="shared" si="82"/>
        <v>-302.53331045331271</v>
      </c>
      <c r="I181" s="4">
        <f t="shared" si="83"/>
        <v>738.44331206280344</v>
      </c>
      <c r="J181" s="4">
        <f t="shared" si="84"/>
        <v>-685.18905890574615</v>
      </c>
      <c r="K181" s="4">
        <f t="shared" si="85"/>
        <v>690.14320907172998</v>
      </c>
      <c r="L181" s="4">
        <f t="array" aca="1" ref="L181" ca="1">INDIRECT(ADDRESS(ROW(L181),COLUMN(G181)+F181))</f>
        <v>525.84320907173003</v>
      </c>
      <c r="M181" s="9">
        <f t="shared" si="86"/>
        <v>529.14320907172998</v>
      </c>
      <c r="N181" s="9">
        <f t="shared" si="87"/>
        <v>345.96668954668729</v>
      </c>
      <c r="O181" s="4">
        <f t="shared" si="88"/>
        <v>0</v>
      </c>
      <c r="P181" s="4">
        <f t="shared" si="76"/>
        <v>525.84320907173003</v>
      </c>
      <c r="Q181" s="4">
        <f t="shared" si="74"/>
        <v>-302.53331045331271</v>
      </c>
      <c r="R181" s="4">
        <f t="shared" si="89"/>
        <v>738.44331206280344</v>
      </c>
      <c r="S181" s="4">
        <f t="shared" si="90"/>
        <v>-685.18905890574615</v>
      </c>
      <c r="T181" s="4">
        <f t="shared" si="91"/>
        <v>690.14320907172998</v>
      </c>
      <c r="U181" s="4">
        <f t="array" aca="1" ref="U181" ca="1">INDIRECT(ADDRESS(ROW(U181),COLUMN(P181)+O181))</f>
        <v>525.84320907173003</v>
      </c>
      <c r="V181" s="4">
        <f t="shared" si="92"/>
        <v>-535.21724440715138</v>
      </c>
      <c r="W181" s="4">
        <f t="shared" si="93"/>
        <v>-285.62210304861088</v>
      </c>
      <c r="X181" s="4">
        <f t="shared" si="77"/>
        <v>285.62210304861088</v>
      </c>
      <c r="Y181" s="4">
        <f t="shared" ca="1" si="75"/>
        <v>525.84320907173003</v>
      </c>
      <c r="Z181" s="4">
        <f t="shared" si="94"/>
        <v>512.34476839553736</v>
      </c>
      <c r="AA181" s="4">
        <f t="shared" si="95"/>
        <v>372.84981419484598</v>
      </c>
      <c r="AB181" s="4">
        <f t="shared" si="96"/>
        <v>529.14320907172998</v>
      </c>
      <c r="AC181" s="4">
        <f t="shared" si="97"/>
        <v>345.96668954668729</v>
      </c>
      <c r="AD181" s="4">
        <f t="shared" si="98"/>
        <v>529.14320907172998</v>
      </c>
      <c r="AE181" s="4">
        <f t="shared" si="99"/>
        <v>345.96668954668729</v>
      </c>
      <c r="AF181" s="4">
        <f t="shared" si="100"/>
        <v>275.65018580515402</v>
      </c>
    </row>
    <row r="182" spans="1:32" x14ac:dyDescent="0.35">
      <c r="A182" s="62">
        <v>58.5</v>
      </c>
      <c r="B182" s="29">
        <v>-41.849458007275096</v>
      </c>
      <c r="C182" s="29">
        <v>41.930046472205291</v>
      </c>
      <c r="D182" s="9">
        <f t="shared" si="78"/>
        <v>531.68910788184689</v>
      </c>
      <c r="E182" s="9">
        <f t="shared" si="79"/>
        <v>341.08681640872084</v>
      </c>
      <c r="F182" s="4">
        <f t="shared" si="80"/>
        <v>0</v>
      </c>
      <c r="G182" s="4">
        <f t="shared" si="81"/>
        <v>528.38910788184694</v>
      </c>
      <c r="H182" s="4">
        <f t="shared" si="82"/>
        <v>-307.41318359127916</v>
      </c>
      <c r="I182" s="4">
        <f t="shared" si="83"/>
        <v>736.34158457299748</v>
      </c>
      <c r="J182" s="4">
        <f t="shared" si="84"/>
        <v>-685.02658047873376</v>
      </c>
      <c r="K182" s="4">
        <f t="shared" si="85"/>
        <v>692.68910788184689</v>
      </c>
      <c r="L182" s="4">
        <f t="array" aca="1" ref="L182" ca="1">INDIRECT(ADDRESS(ROW(L182),COLUMN(G182)+F182))</f>
        <v>528.38910788184694</v>
      </c>
      <c r="M182" s="9">
        <f t="shared" si="86"/>
        <v>531.68910788184689</v>
      </c>
      <c r="N182" s="9">
        <f t="shared" si="87"/>
        <v>341.08681640872084</v>
      </c>
      <c r="O182" s="4">
        <f t="shared" si="88"/>
        <v>0</v>
      </c>
      <c r="P182" s="4">
        <f t="shared" si="76"/>
        <v>528.38910788184694</v>
      </c>
      <c r="Q182" s="4">
        <f t="shared" si="74"/>
        <v>-307.41318359127916</v>
      </c>
      <c r="R182" s="4">
        <f t="shared" si="89"/>
        <v>736.34158457299748</v>
      </c>
      <c r="S182" s="4">
        <f t="shared" si="90"/>
        <v>-685.02658047873376</v>
      </c>
      <c r="T182" s="4">
        <f t="shared" si="91"/>
        <v>692.68910788184689</v>
      </c>
      <c r="U182" s="4">
        <f t="array" aca="1" ref="U182" ca="1">INDIRECT(ADDRESS(ROW(U182),COLUMN(P182)+O182))</f>
        <v>528.38910788184694</v>
      </c>
      <c r="V182" s="4">
        <f t="shared" si="92"/>
        <v>-538.19537786168871</v>
      </c>
      <c r="W182" s="4">
        <f t="shared" si="93"/>
        <v>-289.90282858608623</v>
      </c>
      <c r="X182" s="4">
        <f t="shared" si="77"/>
        <v>289.90282858608623</v>
      </c>
      <c r="Y182" s="4">
        <f t="shared" ca="1" si="75"/>
        <v>528.38910788184694</v>
      </c>
      <c r="Z182" s="4">
        <f t="shared" si="94"/>
        <v>515.12590338035125</v>
      </c>
      <c r="AA182" s="4">
        <f t="shared" si="95"/>
        <v>368.11550961874553</v>
      </c>
      <c r="AB182" s="4">
        <f t="shared" si="96"/>
        <v>531.68910788184689</v>
      </c>
      <c r="AC182" s="4">
        <f t="shared" si="97"/>
        <v>341.08681640872084</v>
      </c>
      <c r="AD182" s="4">
        <f t="shared" si="98"/>
        <v>531.68910788184689</v>
      </c>
      <c r="AE182" s="4">
        <f t="shared" si="99"/>
        <v>341.08681640872084</v>
      </c>
      <c r="AF182" s="4">
        <f t="shared" si="100"/>
        <v>280.38449038125447</v>
      </c>
    </row>
    <row r="183" spans="1:32" x14ac:dyDescent="0.35">
      <c r="A183" s="62">
        <v>59</v>
      </c>
      <c r="B183" s="29">
        <v>-41.935994222087487</v>
      </c>
      <c r="C183" s="29">
        <v>42.042823423561622</v>
      </c>
      <c r="D183" s="9">
        <f t="shared" si="78"/>
        <v>534.19133524829579</v>
      </c>
      <c r="E183" s="9">
        <f t="shared" si="79"/>
        <v>336.18319773202757</v>
      </c>
      <c r="F183" s="4">
        <f t="shared" si="80"/>
        <v>0</v>
      </c>
      <c r="G183" s="4">
        <f t="shared" si="81"/>
        <v>530.89133524829583</v>
      </c>
      <c r="H183" s="4">
        <f t="shared" si="82"/>
        <v>-312.31680226797243</v>
      </c>
      <c r="I183" s="4">
        <f t="shared" si="83"/>
        <v>734.19359548231409</v>
      </c>
      <c r="J183" s="4">
        <f t="shared" si="84"/>
        <v>-684.8555803796537</v>
      </c>
      <c r="K183" s="4">
        <f t="shared" si="85"/>
        <v>695.19133524829579</v>
      </c>
      <c r="L183" s="4">
        <f t="array" aca="1" ref="L183" ca="1">INDIRECT(ADDRESS(ROW(L183),COLUMN(G183)+F183))</f>
        <v>530.89133524829583</v>
      </c>
      <c r="M183" s="9">
        <f t="shared" si="86"/>
        <v>534.19133524829579</v>
      </c>
      <c r="N183" s="9">
        <f t="shared" si="87"/>
        <v>336.18319773202757</v>
      </c>
      <c r="O183" s="4">
        <f t="shared" si="88"/>
        <v>0</v>
      </c>
      <c r="P183" s="4">
        <f t="shared" si="76"/>
        <v>530.89133524829583</v>
      </c>
      <c r="Q183" s="4">
        <f t="shared" si="74"/>
        <v>-312.31680226797243</v>
      </c>
      <c r="R183" s="4">
        <f t="shared" si="89"/>
        <v>734.19359548231409</v>
      </c>
      <c r="S183" s="4">
        <f t="shared" si="90"/>
        <v>-684.8555803796537</v>
      </c>
      <c r="T183" s="4">
        <f t="shared" si="91"/>
        <v>695.19133524829579</v>
      </c>
      <c r="U183" s="4">
        <f t="array" aca="1" ref="U183" ca="1">INDIRECT(ADDRESS(ROW(U183),COLUMN(P183)+O183))</f>
        <v>530.89133524829583</v>
      </c>
      <c r="V183" s="4">
        <f t="shared" si="92"/>
        <v>-541.13700165666376</v>
      </c>
      <c r="W183" s="4">
        <f t="shared" si="93"/>
        <v>-294.20764819876138</v>
      </c>
      <c r="X183" s="4">
        <f t="shared" si="77"/>
        <v>294.20764819876138</v>
      </c>
      <c r="Y183" s="4">
        <f t="shared" ca="1" si="75"/>
        <v>530.89133524829583</v>
      </c>
      <c r="Z183" s="4">
        <f t="shared" si="94"/>
        <v>517.86462827364699</v>
      </c>
      <c r="AA183" s="4">
        <f t="shared" si="95"/>
        <v>363.3554011642845</v>
      </c>
      <c r="AB183" s="4">
        <f t="shared" si="96"/>
        <v>534.19133524829579</v>
      </c>
      <c r="AC183" s="4">
        <f t="shared" si="97"/>
        <v>336.18319773202757</v>
      </c>
      <c r="AD183" s="4">
        <f t="shared" si="98"/>
        <v>534.19133524829579</v>
      </c>
      <c r="AE183" s="4">
        <f t="shared" si="99"/>
        <v>336.18319773202757</v>
      </c>
      <c r="AF183" s="4">
        <f t="shared" si="100"/>
        <v>285.1445988357155</v>
      </c>
    </row>
    <row r="184" spans="1:32" x14ac:dyDescent="0.35">
      <c r="A184" s="62">
        <v>59.5</v>
      </c>
      <c r="B184" s="29">
        <v>-42.02253851796489</v>
      </c>
      <c r="C184" s="29">
        <v>42.154669818859276</v>
      </c>
      <c r="D184" s="9">
        <f t="shared" si="78"/>
        <v>536.64968020697279</v>
      </c>
      <c r="E184" s="9">
        <f t="shared" si="79"/>
        <v>331.25624857096142</v>
      </c>
      <c r="F184" s="4">
        <f t="shared" si="80"/>
        <v>0</v>
      </c>
      <c r="G184" s="4">
        <f t="shared" si="81"/>
        <v>533.34968020697283</v>
      </c>
      <c r="H184" s="4">
        <f t="shared" si="82"/>
        <v>-317.24375142903858</v>
      </c>
      <c r="I184" s="4">
        <f t="shared" si="83"/>
        <v>731.99952713572247</v>
      </c>
      <c r="J184" s="4">
        <f t="shared" si="84"/>
        <v>-684.67609188162476</v>
      </c>
      <c r="K184" s="4">
        <f t="shared" si="85"/>
        <v>697.64968020697279</v>
      </c>
      <c r="L184" s="4">
        <f t="array" aca="1" ref="L184" ca="1">INDIRECT(ADDRESS(ROW(L184),COLUMN(G184)+F184))</f>
        <v>533.34968020697283</v>
      </c>
      <c r="M184" s="9">
        <f t="shared" si="86"/>
        <v>536.64968020697279</v>
      </c>
      <c r="N184" s="9">
        <f t="shared" si="87"/>
        <v>331.25624857096142</v>
      </c>
      <c r="O184" s="4">
        <f t="shared" si="88"/>
        <v>0</v>
      </c>
      <c r="P184" s="4">
        <f t="shared" si="76"/>
        <v>533.34968020697283</v>
      </c>
      <c r="Q184" s="4">
        <f t="shared" si="74"/>
        <v>-317.24375142903858</v>
      </c>
      <c r="R184" s="4">
        <f t="shared" si="89"/>
        <v>731.99952713572247</v>
      </c>
      <c r="S184" s="4">
        <f t="shared" si="90"/>
        <v>-684.67609188162476</v>
      </c>
      <c r="T184" s="4">
        <f t="shared" si="91"/>
        <v>697.64968020697279</v>
      </c>
      <c r="U184" s="4">
        <f t="array" aca="1" ref="U184" ca="1">INDIRECT(ADDRESS(ROW(U184),COLUMN(P184)+O184))</f>
        <v>533.34968020697283</v>
      </c>
      <c r="V184" s="4">
        <f t="shared" si="92"/>
        <v>-544.0418907769847</v>
      </c>
      <c r="W184" s="4">
        <f t="shared" si="93"/>
        <v>-298.53626291868341</v>
      </c>
      <c r="X184" s="4">
        <f t="shared" si="77"/>
        <v>298.53626291868341</v>
      </c>
      <c r="Y184" s="4">
        <f t="shared" ca="1" si="75"/>
        <v>533.34968020697283</v>
      </c>
      <c r="Z184" s="4">
        <f t="shared" si="94"/>
        <v>520.56071410111849</v>
      </c>
      <c r="AA184" s="4">
        <f t="shared" si="95"/>
        <v>358.5698929569578</v>
      </c>
      <c r="AB184" s="4">
        <f t="shared" si="96"/>
        <v>536.64968020697279</v>
      </c>
      <c r="AC184" s="4">
        <f t="shared" si="97"/>
        <v>331.25624857096142</v>
      </c>
      <c r="AD184" s="4">
        <f t="shared" si="98"/>
        <v>536.64968020697279</v>
      </c>
      <c r="AE184" s="4">
        <f t="shared" si="99"/>
        <v>331.25624857096142</v>
      </c>
      <c r="AF184" s="4">
        <f t="shared" si="100"/>
        <v>289.9301070430422</v>
      </c>
    </row>
    <row r="185" spans="1:32" x14ac:dyDescent="0.35">
      <c r="A185" s="62">
        <v>60</v>
      </c>
      <c r="B185" s="29">
        <v>-42.10910495620189</v>
      </c>
      <c r="C185" s="29">
        <v>42.265617973215875</v>
      </c>
      <c r="D185" s="9">
        <f t="shared" si="78"/>
        <v>539.06393489341372</v>
      </c>
      <c r="E185" s="9">
        <f t="shared" si="79"/>
        <v>326.30638496442998</v>
      </c>
      <c r="F185" s="4">
        <f t="shared" si="80"/>
        <v>0</v>
      </c>
      <c r="G185" s="4">
        <f t="shared" si="81"/>
        <v>535.76393489341376</v>
      </c>
      <c r="H185" s="4">
        <f t="shared" si="82"/>
        <v>-322.19361503557002</v>
      </c>
      <c r="I185" s="4">
        <f t="shared" si="83"/>
        <v>729.75956462481417</v>
      </c>
      <c r="J185" s="4">
        <f t="shared" si="84"/>
        <v>-684.48814732574442</v>
      </c>
      <c r="K185" s="4">
        <f t="shared" si="85"/>
        <v>700.06393489341372</v>
      </c>
      <c r="L185" s="4">
        <f t="array" aca="1" ref="L185" ca="1">INDIRECT(ADDRESS(ROW(L185),COLUMN(G185)+F185))</f>
        <v>535.76393489341376</v>
      </c>
      <c r="M185" s="9">
        <f t="shared" si="86"/>
        <v>539.06393489341372</v>
      </c>
      <c r="N185" s="9">
        <f t="shared" si="87"/>
        <v>326.30638496442998</v>
      </c>
      <c r="O185" s="4">
        <f t="shared" si="88"/>
        <v>0</v>
      </c>
      <c r="P185" s="4">
        <f t="shared" si="76"/>
        <v>535.76393489341376</v>
      </c>
      <c r="Q185" s="4">
        <f t="shared" si="74"/>
        <v>-322.19361503557002</v>
      </c>
      <c r="R185" s="4">
        <f t="shared" si="89"/>
        <v>729.75956462481417</v>
      </c>
      <c r="S185" s="4">
        <f t="shared" si="90"/>
        <v>-684.48814732574442</v>
      </c>
      <c r="T185" s="4">
        <f t="shared" si="91"/>
        <v>700.06393489341372</v>
      </c>
      <c r="U185" s="4">
        <f t="array" aca="1" ref="U185" ca="1">INDIRECT(ADDRESS(ROW(U185),COLUMN(P185)+O185))</f>
        <v>535.76393489341376</v>
      </c>
      <c r="V185" s="4">
        <f t="shared" si="92"/>
        <v>-546.90982300465441</v>
      </c>
      <c r="W185" s="4">
        <f t="shared" si="93"/>
        <v>-302.88837053142333</v>
      </c>
      <c r="X185" s="4">
        <f t="shared" si="77"/>
        <v>302.88837053142333</v>
      </c>
      <c r="Y185" s="4">
        <f t="shared" ca="1" si="75"/>
        <v>535.76393489341376</v>
      </c>
      <c r="Z185" s="4">
        <f t="shared" si="94"/>
        <v>523.21393489341369</v>
      </c>
      <c r="AA185" s="4">
        <f t="shared" si="95"/>
        <v>353.7593902643967</v>
      </c>
      <c r="AB185" s="4">
        <f t="shared" si="96"/>
        <v>539.06393489341372</v>
      </c>
      <c r="AC185" s="4">
        <f t="shared" si="97"/>
        <v>326.30638496442998</v>
      </c>
      <c r="AD185" s="4">
        <f t="shared" si="98"/>
        <v>539.06393489341372</v>
      </c>
      <c r="AE185" s="4">
        <f t="shared" si="99"/>
        <v>326.30638496442998</v>
      </c>
      <c r="AF185" s="4">
        <f t="shared" si="100"/>
        <v>294.7406097356033</v>
      </c>
    </row>
    <row r="186" spans="1:32" x14ac:dyDescent="0.35">
      <c r="A186" s="62">
        <v>60.5</v>
      </c>
      <c r="B186" s="29">
        <v>-42.195707844705325</v>
      </c>
      <c r="C186" s="29">
        <v>42.375699514157624</v>
      </c>
      <c r="D186" s="9">
        <f t="shared" si="78"/>
        <v>541.43389455250076</v>
      </c>
      <c r="E186" s="9">
        <f t="shared" si="79"/>
        <v>321.33402394036864</v>
      </c>
      <c r="F186" s="4">
        <f t="shared" si="80"/>
        <v>0</v>
      </c>
      <c r="G186" s="4">
        <f t="shared" si="81"/>
        <v>538.13389455250081</v>
      </c>
      <c r="H186" s="4">
        <f t="shared" si="82"/>
        <v>-327.16597605963136</v>
      </c>
      <c r="I186" s="4">
        <f t="shared" si="83"/>
        <v>727.47389579746869</v>
      </c>
      <c r="J186" s="4">
        <f t="shared" si="84"/>
        <v>-684.29177814672175</v>
      </c>
      <c r="K186" s="4">
        <f t="shared" si="85"/>
        <v>702.43389455250076</v>
      </c>
      <c r="L186" s="4">
        <f t="array" aca="1" ref="L186" ca="1">INDIRECT(ADDRESS(ROW(L186),COLUMN(G186)+F186))</f>
        <v>538.13389455250081</v>
      </c>
      <c r="M186" s="9">
        <f t="shared" si="86"/>
        <v>541.43389455250076</v>
      </c>
      <c r="N186" s="9">
        <f t="shared" si="87"/>
        <v>321.33402394036864</v>
      </c>
      <c r="O186" s="4">
        <f t="shared" si="88"/>
        <v>0</v>
      </c>
      <c r="P186" s="4">
        <f t="shared" si="76"/>
        <v>538.13389455250081</v>
      </c>
      <c r="Q186" s="4">
        <f t="shared" si="74"/>
        <v>-327.16597605963136</v>
      </c>
      <c r="R186" s="4">
        <f t="shared" si="89"/>
        <v>727.47389579746869</v>
      </c>
      <c r="S186" s="4">
        <f t="shared" si="90"/>
        <v>-684.29177814672175</v>
      </c>
      <c r="T186" s="4">
        <f t="shared" si="91"/>
        <v>702.43389455250076</v>
      </c>
      <c r="U186" s="4">
        <f t="array" aca="1" ref="U186" ca="1">INDIRECT(ADDRESS(ROW(U186),COLUMN(P186)+O186))</f>
        <v>538.13389455250081</v>
      </c>
      <c r="V186" s="4">
        <f t="shared" si="92"/>
        <v>-549.74057894912323</v>
      </c>
      <c r="W186" s="4">
        <f t="shared" si="93"/>
        <v>-307.26366562608109</v>
      </c>
      <c r="X186" s="4">
        <f t="shared" si="77"/>
        <v>307.26366562608109</v>
      </c>
      <c r="Y186" s="4">
        <f t="shared" ca="1" si="75"/>
        <v>538.13389455250081</v>
      </c>
      <c r="Z186" s="4">
        <f t="shared" si="94"/>
        <v>525.82406769722093</v>
      </c>
      <c r="AA186" s="4">
        <f t="shared" si="95"/>
        <v>348.92429950166343</v>
      </c>
      <c r="AB186" s="4">
        <f t="shared" si="96"/>
        <v>541.43389455250076</v>
      </c>
      <c r="AC186" s="4">
        <f t="shared" si="97"/>
        <v>321.33402394036864</v>
      </c>
      <c r="AD186" s="4">
        <f t="shared" si="98"/>
        <v>541.43389455250076</v>
      </c>
      <c r="AE186" s="4">
        <f t="shared" si="99"/>
        <v>321.33402394036864</v>
      </c>
      <c r="AF186" s="4">
        <f t="shared" si="100"/>
        <v>299.57570049833657</v>
      </c>
    </row>
    <row r="187" spans="1:32" x14ac:dyDescent="0.35">
      <c r="A187" s="62">
        <v>61</v>
      </c>
      <c r="B187" s="29">
        <v>-42.282361744004639</v>
      </c>
      <c r="C187" s="29">
        <v>42.484945414374671</v>
      </c>
      <c r="D187" s="9">
        <f t="shared" si="78"/>
        <v>543.75935754695536</v>
      </c>
      <c r="E187" s="9">
        <f t="shared" si="79"/>
        <v>316.33958351914657</v>
      </c>
      <c r="F187" s="4">
        <f t="shared" si="80"/>
        <v>0</v>
      </c>
      <c r="G187" s="4">
        <f t="shared" si="81"/>
        <v>540.4593575469554</v>
      </c>
      <c r="H187" s="4">
        <f t="shared" si="82"/>
        <v>-332.16041648085343</v>
      </c>
      <c r="I187" s="4">
        <f t="shared" si="83"/>
        <v>725.14271126592269</v>
      </c>
      <c r="J187" s="4">
        <f t="shared" si="84"/>
        <v>-684.08701489650434</v>
      </c>
      <c r="K187" s="4">
        <f t="shared" si="85"/>
        <v>704.75935754695536</v>
      </c>
      <c r="L187" s="4">
        <f t="array" aca="1" ref="L187" ca="1">INDIRECT(ADDRESS(ROW(L187),COLUMN(G187)+F187))</f>
        <v>540.4593575469554</v>
      </c>
      <c r="M187" s="9">
        <f t="shared" si="86"/>
        <v>543.75935754695536</v>
      </c>
      <c r="N187" s="9">
        <f t="shared" si="87"/>
        <v>316.33958351914657</v>
      </c>
      <c r="O187" s="4">
        <f t="shared" si="88"/>
        <v>0</v>
      </c>
      <c r="P187" s="4">
        <f t="shared" si="76"/>
        <v>540.4593575469554</v>
      </c>
      <c r="Q187" s="4">
        <f t="shared" si="74"/>
        <v>-332.16041648085343</v>
      </c>
      <c r="R187" s="4">
        <f t="shared" si="89"/>
        <v>725.14271126592269</v>
      </c>
      <c r="S187" s="4">
        <f t="shared" si="90"/>
        <v>-684.08701489650434</v>
      </c>
      <c r="T187" s="4">
        <f t="shared" si="91"/>
        <v>704.75935754695536</v>
      </c>
      <c r="U187" s="4">
        <f t="array" aca="1" ref="U187" ca="1">INDIRECT(ADDRESS(ROW(U187),COLUMN(P187)+O187))</f>
        <v>540.4593575469554</v>
      </c>
      <c r="V187" s="4">
        <f t="shared" si="92"/>
        <v>-552.53394207670249</v>
      </c>
      <c r="W187" s="4">
        <f t="shared" si="93"/>
        <v>-311.66183964351637</v>
      </c>
      <c r="X187" s="4">
        <f t="shared" si="77"/>
        <v>311.66183964351637</v>
      </c>
      <c r="Y187" s="4">
        <f t="shared" ca="1" si="75"/>
        <v>540.4593575469554</v>
      </c>
      <c r="Z187" s="4">
        <f t="shared" si="94"/>
        <v>528.3908925851465</v>
      </c>
      <c r="AA187" s="4">
        <f t="shared" si="95"/>
        <v>344.06502823546543</v>
      </c>
      <c r="AB187" s="4">
        <f t="shared" si="96"/>
        <v>543.75935754695536</v>
      </c>
      <c r="AC187" s="4">
        <f t="shared" si="97"/>
        <v>316.33958351914657</v>
      </c>
      <c r="AD187" s="4">
        <f t="shared" si="98"/>
        <v>543.75935754695536</v>
      </c>
      <c r="AE187" s="4">
        <f t="shared" si="99"/>
        <v>316.33958351914657</v>
      </c>
      <c r="AF187" s="4">
        <f t="shared" si="100"/>
        <v>304.43497176453457</v>
      </c>
    </row>
    <row r="188" spans="1:32" x14ac:dyDescent="0.35">
      <c r="A188" s="62">
        <v>61.5</v>
      </c>
      <c r="B188" s="29">
        <v>-42.369081474217566</v>
      </c>
      <c r="C188" s="29">
        <v>42.593386023595372</v>
      </c>
      <c r="D188" s="9">
        <f t="shared" si="78"/>
        <v>546.04012536461983</v>
      </c>
      <c r="E188" s="9">
        <f t="shared" si="79"/>
        <v>311.3234827159651</v>
      </c>
      <c r="F188" s="4">
        <f t="shared" si="80"/>
        <v>0</v>
      </c>
      <c r="G188" s="4">
        <f t="shared" si="81"/>
        <v>542.74012536461987</v>
      </c>
      <c r="H188" s="4">
        <f t="shared" si="82"/>
        <v>-337.1765172840349</v>
      </c>
      <c r="I188" s="4">
        <f t="shared" si="83"/>
        <v>722.76620441328737</v>
      </c>
      <c r="J188" s="4">
        <f t="shared" si="84"/>
        <v>-683.8738872659319</v>
      </c>
      <c r="K188" s="4">
        <f t="shared" si="85"/>
        <v>707.04012536461983</v>
      </c>
      <c r="L188" s="4">
        <f t="array" aca="1" ref="L188" ca="1">INDIRECT(ADDRESS(ROW(L188),COLUMN(G188)+F188))</f>
        <v>542.74012536461987</v>
      </c>
      <c r="M188" s="9">
        <f t="shared" si="86"/>
        <v>546.04012536461983</v>
      </c>
      <c r="N188" s="9">
        <f t="shared" si="87"/>
        <v>311.3234827159651</v>
      </c>
      <c r="O188" s="4">
        <f t="shared" si="88"/>
        <v>0</v>
      </c>
      <c r="P188" s="4">
        <f t="shared" si="76"/>
        <v>542.74012536461987</v>
      </c>
      <c r="Q188" s="4">
        <f t="shared" si="74"/>
        <v>-337.1765172840349</v>
      </c>
      <c r="R188" s="4">
        <f t="shared" si="89"/>
        <v>722.76620441328737</v>
      </c>
      <c r="S188" s="4">
        <f t="shared" si="90"/>
        <v>-683.8738872659319</v>
      </c>
      <c r="T188" s="4">
        <f t="shared" si="91"/>
        <v>707.04012536461983</v>
      </c>
      <c r="U188" s="4">
        <f t="array" aca="1" ref="U188" ca="1">INDIRECT(ADDRESS(ROW(U188),COLUMN(P188)+O188))</f>
        <v>542.74012536461987</v>
      </c>
      <c r="V188" s="4">
        <f t="shared" si="92"/>
        <v>-555.28969873909932</v>
      </c>
      <c r="W188" s="4">
        <f t="shared" si="93"/>
        <v>-316.08258092282585</v>
      </c>
      <c r="X188" s="4">
        <f t="shared" si="77"/>
        <v>316.08258092282585</v>
      </c>
      <c r="Y188" s="4">
        <f t="shared" ca="1" si="75"/>
        <v>542.74012536461987</v>
      </c>
      <c r="Z188" s="4">
        <f t="shared" si="94"/>
        <v>530.91419266439027</v>
      </c>
      <c r="AA188" s="4">
        <f t="shared" si="95"/>
        <v>339.18198518734937</v>
      </c>
      <c r="AB188" s="4">
        <f t="shared" si="96"/>
        <v>546.04012536461983</v>
      </c>
      <c r="AC188" s="4">
        <f t="shared" si="97"/>
        <v>311.3234827159651</v>
      </c>
      <c r="AD188" s="4">
        <f t="shared" si="98"/>
        <v>546.04012536461983</v>
      </c>
      <c r="AE188" s="4">
        <f t="shared" si="99"/>
        <v>311.3234827159651</v>
      </c>
      <c r="AF188" s="4">
        <f t="shared" si="100"/>
        <v>309.31801481265063</v>
      </c>
    </row>
    <row r="189" spans="1:32" x14ac:dyDescent="0.35">
      <c r="A189" s="62">
        <v>62</v>
      </c>
      <c r="B189" s="29">
        <v>-42.455882122973662</v>
      </c>
      <c r="C189" s="29">
        <v>42.701051099637738</v>
      </c>
      <c r="D189" s="9">
        <f t="shared" si="78"/>
        <v>548.2760026245212</v>
      </c>
      <c r="E189" s="9">
        <f t="shared" si="79"/>
        <v>306.28614154231133</v>
      </c>
      <c r="F189" s="4">
        <f t="shared" si="80"/>
        <v>0</v>
      </c>
      <c r="G189" s="4">
        <f t="shared" si="81"/>
        <v>544.97600262452124</v>
      </c>
      <c r="H189" s="4">
        <f t="shared" si="82"/>
        <v>-342.21385845768867</v>
      </c>
      <c r="I189" s="4">
        <f t="shared" si="83"/>
        <v>720.34457139855999</v>
      </c>
      <c r="J189" s="4">
        <f t="shared" si="84"/>
        <v>-683.65242410443807</v>
      </c>
      <c r="K189" s="4">
        <f t="shared" si="85"/>
        <v>709.2760026245212</v>
      </c>
      <c r="L189" s="4">
        <f t="array" aca="1" ref="L189" ca="1">INDIRECT(ADDRESS(ROW(L189),COLUMN(G189)+F189))</f>
        <v>544.97600262452124</v>
      </c>
      <c r="M189" s="9">
        <f t="shared" si="86"/>
        <v>548.2760026245212</v>
      </c>
      <c r="N189" s="9">
        <f t="shared" si="87"/>
        <v>306.28614154231133</v>
      </c>
      <c r="O189" s="4">
        <f t="shared" si="88"/>
        <v>0</v>
      </c>
      <c r="P189" s="4">
        <f t="shared" si="76"/>
        <v>544.97600262452124</v>
      </c>
      <c r="Q189" s="4">
        <f t="shared" si="74"/>
        <v>-342.21385845768867</v>
      </c>
      <c r="R189" s="4">
        <f t="shared" si="89"/>
        <v>720.34457139855999</v>
      </c>
      <c r="S189" s="4">
        <f t="shared" si="90"/>
        <v>-683.65242410443807</v>
      </c>
      <c r="T189" s="4">
        <f t="shared" si="91"/>
        <v>709.2760026245212</v>
      </c>
      <c r="U189" s="4">
        <f t="array" aca="1" ref="U189" ca="1">INDIRECT(ADDRESS(ROW(U189),COLUMN(P189)+O189))</f>
        <v>544.97600262452124</v>
      </c>
      <c r="V189" s="4">
        <f t="shared" si="92"/>
        <v>-558.00763820112343</v>
      </c>
      <c r="W189" s="4">
        <f t="shared" si="93"/>
        <v>-320.52557474608045</v>
      </c>
      <c r="X189" s="4">
        <f t="shared" si="77"/>
        <v>320.52557474608045</v>
      </c>
      <c r="Y189" s="4">
        <f t="shared" ca="1" si="75"/>
        <v>544.97600262452124</v>
      </c>
      <c r="Z189" s="4">
        <f t="shared" si="94"/>
        <v>533.39375408420847</v>
      </c>
      <c r="AA189" s="4">
        <f t="shared" si="95"/>
        <v>334.27558023593929</v>
      </c>
      <c r="AB189" s="4">
        <f t="shared" si="96"/>
        <v>548.2760026245212</v>
      </c>
      <c r="AC189" s="4">
        <f t="shared" si="97"/>
        <v>306.28614154231133</v>
      </c>
      <c r="AD189" s="4">
        <f t="shared" si="98"/>
        <v>548.2760026245212</v>
      </c>
      <c r="AE189" s="4">
        <f t="shared" si="99"/>
        <v>306.28614154231133</v>
      </c>
      <c r="AF189" s="4">
        <f t="shared" si="100"/>
        <v>314.22441976406071</v>
      </c>
    </row>
    <row r="190" spans="1:32" x14ac:dyDescent="0.35">
      <c r="A190" s="62">
        <v>62.5</v>
      </c>
      <c r="B190" s="29">
        <v>-42.542779054302223</v>
      </c>
      <c r="C190" s="29">
        <v>42.807969838695321</v>
      </c>
      <c r="D190" s="9">
        <f t="shared" si="78"/>
        <v>550.4667970817153</v>
      </c>
      <c r="E190" s="9">
        <f t="shared" si="79"/>
        <v>301.22798100652426</v>
      </c>
      <c r="F190" s="4">
        <f t="shared" si="80"/>
        <v>0</v>
      </c>
      <c r="G190" s="4">
        <f t="shared" si="81"/>
        <v>547.16679708171534</v>
      </c>
      <c r="H190" s="4">
        <f t="shared" si="82"/>
        <v>-347.27201899347574</v>
      </c>
      <c r="I190" s="4">
        <f t="shared" si="83"/>
        <v>717.8780111601709</v>
      </c>
      <c r="J190" s="4">
        <f t="shared" si="84"/>
        <v>-683.42265343782731</v>
      </c>
      <c r="K190" s="4">
        <f t="shared" si="85"/>
        <v>711.4667970817153</v>
      </c>
      <c r="L190" s="4">
        <f t="array" aca="1" ref="L190" ca="1">INDIRECT(ADDRESS(ROW(L190),COLUMN(G190)+F190))</f>
        <v>547.16679708171534</v>
      </c>
      <c r="M190" s="9">
        <f t="shared" si="86"/>
        <v>550.4667970817153</v>
      </c>
      <c r="N190" s="9">
        <f t="shared" si="87"/>
        <v>301.22798100652426</v>
      </c>
      <c r="O190" s="4">
        <f t="shared" si="88"/>
        <v>0</v>
      </c>
      <c r="P190" s="4">
        <f t="shared" si="76"/>
        <v>547.16679708171534</v>
      </c>
      <c r="Q190" s="4">
        <f t="shared" si="74"/>
        <v>-347.27201899347574</v>
      </c>
      <c r="R190" s="4">
        <f t="shared" si="89"/>
        <v>717.8780111601709</v>
      </c>
      <c r="S190" s="4">
        <f t="shared" si="90"/>
        <v>-683.42265343782731</v>
      </c>
      <c r="T190" s="4">
        <f t="shared" si="91"/>
        <v>711.4667970817153</v>
      </c>
      <c r="U190" s="4">
        <f t="array" aca="1" ref="U190" ca="1">INDIRECT(ADDRESS(ROW(U190),COLUMN(P190)+O190))</f>
        <v>547.16679708171534</v>
      </c>
      <c r="V190" s="4">
        <f t="shared" si="92"/>
        <v>-560.68755266762332</v>
      </c>
      <c r="W190" s="4">
        <f t="shared" si="93"/>
        <v>-324.9905033813435</v>
      </c>
      <c r="X190" s="4">
        <f t="shared" si="77"/>
        <v>324.9905033813435</v>
      </c>
      <c r="Y190" s="4">
        <f t="shared" ca="1" si="75"/>
        <v>547.16679708171534</v>
      </c>
      <c r="Z190" s="4">
        <f t="shared" si="94"/>
        <v>535.82936604216468</v>
      </c>
      <c r="AA190" s="4">
        <f t="shared" si="95"/>
        <v>329.34622441827389</v>
      </c>
      <c r="AB190" s="4">
        <f t="shared" si="96"/>
        <v>550.4667970817153</v>
      </c>
      <c r="AC190" s="4">
        <f t="shared" si="97"/>
        <v>301.22798100652426</v>
      </c>
      <c r="AD190" s="4">
        <f t="shared" si="98"/>
        <v>550.4667970817153</v>
      </c>
      <c r="AE190" s="4">
        <f t="shared" si="99"/>
        <v>301.22798100652426</v>
      </c>
      <c r="AF190" s="4">
        <f t="shared" si="100"/>
        <v>319.15377558172611</v>
      </c>
    </row>
    <row r="191" spans="1:32" x14ac:dyDescent="0.35">
      <c r="A191" s="62">
        <v>63</v>
      </c>
      <c r="B191" s="29">
        <v>-42.629787918496127</v>
      </c>
      <c r="C191" s="29">
        <v>42.914170904913945</v>
      </c>
      <c r="D191" s="9">
        <f t="shared" ref="D191:D222" si="101">B191+($B$44-$B$43)*COS(-RADIANS(A191))-($C$44-$C$43)*SIN(-RADIANS(A191))</f>
        <v>552.61231963089131</v>
      </c>
      <c r="E191" s="9">
        <f t="shared" ref="E191:E222" si="102">C191+($B$44-$B$43)*SIN(-RADIANS(A191))+($C$44-$C$43)*COS(-RADIANS(A191))</f>
        <v>296.14942311353423</v>
      </c>
      <c r="F191" s="4">
        <f t="shared" ref="F191:F222" si="103">IF(D191&lt;=$F$24,4,IF(D191&lt;=$F$23,3,IF(D191&lt;=$F$22,2,IF(D191&lt;=$F$21,1,0))))</f>
        <v>0</v>
      </c>
      <c r="G191" s="4">
        <f t="shared" ref="G191:G222" si="104">IF(E191&lt;=$C$28,D191-$B$28,SQRT((D191-$B$28)^2+(E191-$C$28)^2))</f>
        <v>549.31231963089135</v>
      </c>
      <c r="H191" s="4">
        <f t="shared" ref="H191:H222" si="105">E191-$C$28</f>
        <v>-352.35057688646577</v>
      </c>
      <c r="I191" s="4">
        <f t="shared" ref="I191:I222" si="106">-(D191-$B$35)*SIN(RADIANS($F$20))+(E191-$C$35)*COS(RADIANS($F$20))</f>
        <v>715.36672541810128</v>
      </c>
      <c r="J191" s="4">
        <f t="shared" ref="J191:J222" si="107">$F$19-SQRT((D191-$B$32)^2+(E191-$C$32)^2)</f>
        <v>-683.18460248413578</v>
      </c>
      <c r="K191" s="4">
        <f t="shared" ref="K191:K222" si="108">D191-$F$24</f>
        <v>713.61231963089131</v>
      </c>
      <c r="L191" s="4">
        <f t="array" aca="1" ref="L191" ca="1">INDIRECT(ADDRESS(ROW(L191),COLUMN(G191)+F191))</f>
        <v>549.31231963089135</v>
      </c>
      <c r="M191" s="9">
        <f t="shared" ref="M191:M222" si="109">B191+($B$45-$B$43)*COS(-RADIANS(A191))-($C$45-$C$43)*SIN(-RADIANS(A191))</f>
        <v>552.61231963089131</v>
      </c>
      <c r="N191" s="9">
        <f t="shared" ref="N191:N222" si="110">C191+($B$45-$B$43)*SIN(-RADIANS(A191))+($C$45-$C$43)*COS(-RADIANS(A191))</f>
        <v>296.14942311353423</v>
      </c>
      <c r="O191" s="4">
        <f t="shared" ref="O191:O222" si="111">IF(M191&lt;=$F$24,4,IF(M191&lt;=$F$23,3,IF(M191&lt;=$F$22,2,IF(M191&lt;=$F$21,1,0))))</f>
        <v>0</v>
      </c>
      <c r="P191" s="4">
        <f t="shared" si="76"/>
        <v>549.31231963089135</v>
      </c>
      <c r="Q191" s="4">
        <f t="shared" si="74"/>
        <v>-352.35057688646577</v>
      </c>
      <c r="R191" s="4">
        <f t="shared" ref="R191:R222" si="112">-(M191-$B$35)*SIN(RADIANS($F$20))+(N191-$C$35)*COS(RADIANS($F$20))</f>
        <v>715.36672541810128</v>
      </c>
      <c r="S191" s="4">
        <f t="shared" ref="S191:S222" si="113">$F$19-SQRT((M191-$B$32)^2+(N191-$C$32)^2)</f>
        <v>-683.18460248413578</v>
      </c>
      <c r="T191" s="4">
        <f t="shared" ref="T191:T222" si="114">M191-$F$24</f>
        <v>713.61231963089131</v>
      </c>
      <c r="U191" s="4">
        <f t="array" aca="1" ref="U191" ca="1">INDIRECT(ADDRESS(ROW(U191),COLUMN(P191)+O191))</f>
        <v>549.31231963089135</v>
      </c>
      <c r="V191" s="4">
        <f t="shared" ref="V191:V222" si="115">($B$28-D191)*COS(-RADIANS(A191))+($C$28-E191)*SIN(-RADIANS(A191))</f>
        <v>-563.32923730969412</v>
      </c>
      <c r="W191" s="4">
        <f t="shared" ref="W191:W222" si="116">-($B$28-D191)*SIN(-RADIANS(A191))+($C$28-E191)*COS(-RADIANS(A191))</f>
        <v>-329.47704612396603</v>
      </c>
      <c r="X191" s="4">
        <f t="shared" si="77"/>
        <v>329.47704612396603</v>
      </c>
      <c r="Y191" s="4">
        <f t="shared" ca="1" si="75"/>
        <v>549.31231963089135</v>
      </c>
      <c r="Z191" s="4">
        <f t="shared" ref="Z191:Z222" si="117">B191+($B$48-$B$43)*COS(-RADIANS(A191))-($C$48-$C$43)*SIN(-RADIANS(A191))</f>
        <v>538.22082078914764</v>
      </c>
      <c r="AA191" s="4">
        <f t="shared" ref="AA191:AA222" si="118">C191+($B$48-$B$43)*SIN(-RADIANS(A191))+($C$48-$C$43)*COS(-RADIANS(A191))</f>
        <v>324.3943299303055</v>
      </c>
      <c r="AB191" s="4">
        <f t="shared" ref="AB191:AB222" si="119">B191+($B$47-$B$43)*COS(-RADIANS(A191))-($C$47-$C$43)*SIN(-RADIANS(A191))</f>
        <v>552.61231963089131</v>
      </c>
      <c r="AC191" s="4">
        <f t="shared" ref="AC191:AC222" si="120">C191+($B$47-$B$43)*SIN(-RADIANS(A191))+($C$47-$C$43)*COS(-RADIANS(A191))</f>
        <v>296.14942311353423</v>
      </c>
      <c r="AD191" s="4">
        <f t="shared" ref="AD191:AD222" si="121">B191+($B$46-$B$43)*COS(-RADIANS(A191))-($C$46-$C$43)*SIN(-RADIANS(A191))</f>
        <v>552.61231963089131</v>
      </c>
      <c r="AE191" s="4">
        <f t="shared" ref="AE191:AE222" si="122">C191+($B$46-$B$43)*SIN(-RADIANS(A191))+($C$46-$C$43)*COS(-RADIANS(A191))</f>
        <v>296.14942311353423</v>
      </c>
      <c r="AF191" s="4">
        <f t="shared" ref="AF191:AF222" si="123">MIN($C$25-AA191,$C$25-AC191,$C$25-AE191)</f>
        <v>324.1056700696945</v>
      </c>
    </row>
    <row r="192" spans="1:32" x14ac:dyDescent="0.35">
      <c r="A192" s="62">
        <v>63.5</v>
      </c>
      <c r="B192" s="29">
        <v>-42.716924662968324</v>
      </c>
      <c r="C192" s="29">
        <v>43.019682459315199</v>
      </c>
      <c r="D192" s="9">
        <f t="shared" si="101"/>
        <v>554.71238430872563</v>
      </c>
      <c r="E192" s="9">
        <f t="shared" si="102"/>
        <v>291.05089086383083</v>
      </c>
      <c r="F192" s="4">
        <f t="shared" si="103"/>
        <v>0</v>
      </c>
      <c r="G192" s="4">
        <f t="shared" si="104"/>
        <v>551.41238430872568</v>
      </c>
      <c r="H192" s="4">
        <f t="shared" si="105"/>
        <v>-357.44910913616917</v>
      </c>
      <c r="I192" s="4">
        <f t="shared" si="106"/>
        <v>712.81091867460532</v>
      </c>
      <c r="J192" s="4">
        <f t="shared" si="107"/>
        <v>-682.93829766758915</v>
      </c>
      <c r="K192" s="4">
        <f t="shared" si="108"/>
        <v>715.71238430872563</v>
      </c>
      <c r="L192" s="4">
        <f t="array" aca="1" ref="L192" ca="1">INDIRECT(ADDRESS(ROW(L192),COLUMN(G192)+F192))</f>
        <v>551.41238430872568</v>
      </c>
      <c r="M192" s="9">
        <f t="shared" si="109"/>
        <v>554.71238430872563</v>
      </c>
      <c r="N192" s="9">
        <f t="shared" si="110"/>
        <v>291.05089086383083</v>
      </c>
      <c r="O192" s="4">
        <f t="shared" si="111"/>
        <v>0</v>
      </c>
      <c r="P192" s="4">
        <f t="shared" si="76"/>
        <v>551.41238430872568</v>
      </c>
      <c r="Q192" s="4">
        <f t="shared" ref="Q192:Q241" si="124">N192-$C$28</f>
        <v>-357.44910913616917</v>
      </c>
      <c r="R192" s="4">
        <f t="shared" si="112"/>
        <v>712.81091867460532</v>
      </c>
      <c r="S192" s="4">
        <f t="shared" si="113"/>
        <v>-682.93829766758915</v>
      </c>
      <c r="T192" s="4">
        <f t="shared" si="114"/>
        <v>715.71238430872563</v>
      </c>
      <c r="U192" s="4">
        <f t="array" aca="1" ref="U192" ca="1">INDIRECT(ADDRESS(ROW(U192),COLUMN(P192)+O192))</f>
        <v>551.41238430872568</v>
      </c>
      <c r="V192" s="4">
        <f t="shared" si="115"/>
        <v>-565.93249029020899</v>
      </c>
      <c r="W192" s="4">
        <f t="shared" si="116"/>
        <v>-333.9848793361719</v>
      </c>
      <c r="X192" s="4">
        <f t="shared" si="77"/>
        <v>333.9848793361719</v>
      </c>
      <c r="Y192" s="4">
        <f t="shared" ref="Y192:Y241" ca="1" si="125">IF(AND(V192&gt;0,V192&lt;$B$12),MIN(L192,U192,X192),MIN(L192,U192))</f>
        <v>551.41238430872568</v>
      </c>
      <c r="Z192" s="4">
        <f t="shared" si="117"/>
        <v>540.56791363314471</v>
      </c>
      <c r="AA192" s="4">
        <f t="shared" si="118"/>
        <v>319.42031012661505</v>
      </c>
      <c r="AB192" s="4">
        <f t="shared" si="119"/>
        <v>554.71238430872563</v>
      </c>
      <c r="AC192" s="4">
        <f t="shared" si="120"/>
        <v>291.05089086383083</v>
      </c>
      <c r="AD192" s="4">
        <f t="shared" si="121"/>
        <v>554.71238430872563</v>
      </c>
      <c r="AE192" s="4">
        <f t="shared" si="122"/>
        <v>291.05089086383083</v>
      </c>
      <c r="AF192" s="4">
        <f t="shared" si="123"/>
        <v>329.07968987338495</v>
      </c>
    </row>
    <row r="193" spans="1:32" x14ac:dyDescent="0.35">
      <c r="A193" s="62">
        <v>64</v>
      </c>
      <c r="B193" s="29">
        <v>-42.804205544122127</v>
      </c>
      <c r="C193" s="29">
        <v>43.124532188121876</v>
      </c>
      <c r="D193" s="9">
        <f t="shared" si="101"/>
        <v>556.76680829495842</v>
      </c>
      <c r="E193" s="9">
        <f t="shared" si="102"/>
        <v>285.93280825172121</v>
      </c>
      <c r="F193" s="4">
        <f t="shared" si="103"/>
        <v>0</v>
      </c>
      <c r="G193" s="4">
        <f t="shared" si="104"/>
        <v>553.46680829495847</v>
      </c>
      <c r="H193" s="4">
        <f t="shared" si="105"/>
        <v>-362.56719174827879</v>
      </c>
      <c r="I193" s="4">
        <f t="shared" si="106"/>
        <v>710.21079821356818</v>
      </c>
      <c r="J193" s="4">
        <f t="shared" si="107"/>
        <v>-682.68376463066079</v>
      </c>
      <c r="K193" s="4">
        <f t="shared" si="108"/>
        <v>717.76680829495842</v>
      </c>
      <c r="L193" s="4">
        <f t="array" aca="1" ref="L193" ca="1">INDIRECT(ADDRESS(ROW(L193),COLUMN(G193)+F193))</f>
        <v>553.46680829495847</v>
      </c>
      <c r="M193" s="9">
        <f t="shared" si="109"/>
        <v>556.76680829495842</v>
      </c>
      <c r="N193" s="9">
        <f t="shared" si="110"/>
        <v>285.93280825172121</v>
      </c>
      <c r="O193" s="4">
        <f t="shared" si="111"/>
        <v>0</v>
      </c>
      <c r="P193" s="4">
        <f t="shared" ref="P193:P241" si="126">IF(N193&lt;=$C$28,M193-$B$28,SQRT((M193-$B$28)^2+(N193-$C$28)^2))</f>
        <v>553.46680829495847</v>
      </c>
      <c r="Q193" s="4">
        <f t="shared" si="124"/>
        <v>-362.56719174827879</v>
      </c>
      <c r="R193" s="4">
        <f t="shared" si="112"/>
        <v>710.21079821356818</v>
      </c>
      <c r="S193" s="4">
        <f t="shared" si="113"/>
        <v>-682.68376463066079</v>
      </c>
      <c r="T193" s="4">
        <f t="shared" si="114"/>
        <v>717.76680829495842</v>
      </c>
      <c r="U193" s="4">
        <f t="array" aca="1" ref="U193" ca="1">INDIRECT(ADDRESS(ROW(U193),COLUMN(P193)+O193))</f>
        <v>553.46680829495847</v>
      </c>
      <c r="V193" s="4">
        <f t="shared" si="115"/>
        <v>-568.49711278871291</v>
      </c>
      <c r="W193" s="4">
        <f t="shared" si="116"/>
        <v>-338.51367648492283</v>
      </c>
      <c r="X193" s="4">
        <f t="shared" si="77"/>
        <v>338.51367648492283</v>
      </c>
      <c r="Y193" s="4">
        <f t="shared" ca="1" si="125"/>
        <v>553.46680829495847</v>
      </c>
      <c r="Z193" s="4">
        <f t="shared" si="117"/>
        <v>542.87044294174473</v>
      </c>
      <c r="AA193" s="4">
        <f t="shared" si="118"/>
        <v>314.4245795194048</v>
      </c>
      <c r="AB193" s="4">
        <f t="shared" si="119"/>
        <v>556.76680829495842</v>
      </c>
      <c r="AC193" s="4">
        <f t="shared" si="120"/>
        <v>285.93280825172121</v>
      </c>
      <c r="AD193" s="4">
        <f t="shared" si="121"/>
        <v>556.76680829495842</v>
      </c>
      <c r="AE193" s="4">
        <f t="shared" si="122"/>
        <v>285.93280825172121</v>
      </c>
      <c r="AF193" s="4">
        <f t="shared" si="123"/>
        <v>334.0754204805952</v>
      </c>
    </row>
    <row r="194" spans="1:32" x14ac:dyDescent="0.35">
      <c r="A194" s="62">
        <v>64.5</v>
      </c>
      <c r="B194" s="29">
        <v>-42.891647140261739</v>
      </c>
      <c r="C194" s="29">
        <v>43.228747330540159</v>
      </c>
      <c r="D194" s="9">
        <f t="shared" si="101"/>
        <v>558.77541191216812</v>
      </c>
      <c r="E194" s="9">
        <f t="shared" si="102"/>
        <v>280.79560026293035</v>
      </c>
      <c r="F194" s="4">
        <f t="shared" si="103"/>
        <v>0</v>
      </c>
      <c r="G194" s="4">
        <f t="shared" si="104"/>
        <v>555.47541191216817</v>
      </c>
      <c r="H194" s="4">
        <f t="shared" si="105"/>
        <v>-367.70439973706965</v>
      </c>
      <c r="I194" s="4">
        <f t="shared" si="106"/>
        <v>707.56657409852255</v>
      </c>
      <c r="J194" s="4">
        <f t="shared" si="107"/>
        <v>-682.42102824422602</v>
      </c>
      <c r="K194" s="4">
        <f t="shared" si="108"/>
        <v>719.77541191216812</v>
      </c>
      <c r="L194" s="4">
        <f t="array" aca="1" ref="L194" ca="1">INDIRECT(ADDRESS(ROW(L194),COLUMN(G194)+F194))</f>
        <v>555.47541191216817</v>
      </c>
      <c r="M194" s="9">
        <f t="shared" si="109"/>
        <v>558.77541191216812</v>
      </c>
      <c r="N194" s="9">
        <f t="shared" si="110"/>
        <v>280.79560026293035</v>
      </c>
      <c r="O194" s="4">
        <f t="shared" si="111"/>
        <v>0</v>
      </c>
      <c r="P194" s="4">
        <f t="shared" si="126"/>
        <v>555.47541191216817</v>
      </c>
      <c r="Q194" s="4">
        <f t="shared" si="124"/>
        <v>-367.70439973706965</v>
      </c>
      <c r="R194" s="4">
        <f t="shared" si="112"/>
        <v>707.56657409852255</v>
      </c>
      <c r="S194" s="4">
        <f t="shared" si="113"/>
        <v>-682.42102824422602</v>
      </c>
      <c r="T194" s="4">
        <f t="shared" si="114"/>
        <v>719.77541191216812</v>
      </c>
      <c r="U194" s="4">
        <f t="array" aca="1" ref="U194" ca="1">INDIRECT(ADDRESS(ROW(U194),COLUMN(P194)+O194))</f>
        <v>555.47541191216817</v>
      </c>
      <c r="V194" s="4">
        <f t="shared" si="115"/>
        <v>-571.02290902572486</v>
      </c>
      <c r="W194" s="4">
        <f t="shared" si="116"/>
        <v>-343.06310817805854</v>
      </c>
      <c r="X194" s="4">
        <f t="shared" si="77"/>
        <v>343.06310817805854</v>
      </c>
      <c r="Y194" s="4">
        <f t="shared" ca="1" si="125"/>
        <v>555.47541191216817</v>
      </c>
      <c r="Z194" s="4">
        <f t="shared" si="117"/>
        <v>545.12821014334509</v>
      </c>
      <c r="AA194" s="4">
        <f t="shared" si="118"/>
        <v>309.40755377682092</v>
      </c>
      <c r="AB194" s="4">
        <f t="shared" si="119"/>
        <v>558.77541191216812</v>
      </c>
      <c r="AC194" s="4">
        <f t="shared" si="120"/>
        <v>280.79560026293035</v>
      </c>
      <c r="AD194" s="4">
        <f t="shared" si="121"/>
        <v>558.77541191216812</v>
      </c>
      <c r="AE194" s="4">
        <f t="shared" si="122"/>
        <v>280.79560026293035</v>
      </c>
      <c r="AF194" s="4">
        <f t="shared" si="123"/>
        <v>339.09244622317908</v>
      </c>
    </row>
    <row r="195" spans="1:32" x14ac:dyDescent="0.35">
      <c r="A195" s="62">
        <v>65</v>
      </c>
      <c r="B195" s="29">
        <v>-42.979266365575214</v>
      </c>
      <c r="C195" s="29">
        <v>43.332354706053707</v>
      </c>
      <c r="D195" s="9">
        <f t="shared" si="101"/>
        <v>560.73801862420839</v>
      </c>
      <c r="E195" s="9">
        <f t="shared" si="102"/>
        <v>275.63969287160643</v>
      </c>
      <c r="F195" s="4">
        <f t="shared" si="103"/>
        <v>0</v>
      </c>
      <c r="G195" s="4">
        <f t="shared" si="104"/>
        <v>557.43801862420844</v>
      </c>
      <c r="H195" s="4">
        <f t="shared" si="105"/>
        <v>-372.86030712839357</v>
      </c>
      <c r="I195" s="4">
        <f t="shared" si="106"/>
        <v>704.87845916934987</v>
      </c>
      <c r="J195" s="4">
        <f t="shared" si="107"/>
        <v>-682.15011261580696</v>
      </c>
      <c r="K195" s="4">
        <f t="shared" si="108"/>
        <v>721.73801862420839</v>
      </c>
      <c r="L195" s="4">
        <f t="array" aca="1" ref="L195" ca="1">INDIRECT(ADDRESS(ROW(L195),COLUMN(G195)+F195))</f>
        <v>557.43801862420844</v>
      </c>
      <c r="M195" s="9">
        <f t="shared" si="109"/>
        <v>560.73801862420839</v>
      </c>
      <c r="N195" s="9">
        <f t="shared" si="110"/>
        <v>275.63969287160643</v>
      </c>
      <c r="O195" s="4">
        <f t="shared" si="111"/>
        <v>0</v>
      </c>
      <c r="P195" s="4">
        <f t="shared" si="126"/>
        <v>557.43801862420844</v>
      </c>
      <c r="Q195" s="4">
        <f t="shared" si="124"/>
        <v>-372.86030712839357</v>
      </c>
      <c r="R195" s="4">
        <f t="shared" si="112"/>
        <v>704.87845916934987</v>
      </c>
      <c r="S195" s="4">
        <f t="shared" si="113"/>
        <v>-682.15011261580696</v>
      </c>
      <c r="T195" s="4">
        <f t="shared" si="114"/>
        <v>721.73801862420839</v>
      </c>
      <c r="U195" s="4">
        <f t="array" aca="1" ref="U195" ca="1">INDIRECT(ADDRESS(ROW(U195),COLUMN(P195)+O195))</f>
        <v>557.43801862420844</v>
      </c>
      <c r="V195" s="4">
        <f t="shared" si="115"/>
        <v>-573.50968628648263</v>
      </c>
      <c r="W195" s="4">
        <f t="shared" si="116"/>
        <v>-347.63284219869621</v>
      </c>
      <c r="X195" s="4">
        <f t="shared" si="77"/>
        <v>347.63284219869621</v>
      </c>
      <c r="Y195" s="4">
        <f t="shared" ca="1" si="125"/>
        <v>557.43801862420844</v>
      </c>
      <c r="Z195" s="4">
        <f t="shared" si="117"/>
        <v>547.3410197270282</v>
      </c>
      <c r="AA195" s="4">
        <f t="shared" si="118"/>
        <v>304.36964972066824</v>
      </c>
      <c r="AB195" s="4">
        <f t="shared" si="119"/>
        <v>560.73801862420839</v>
      </c>
      <c r="AC195" s="4">
        <f t="shared" si="120"/>
        <v>275.63969287160643</v>
      </c>
      <c r="AD195" s="4">
        <f t="shared" si="121"/>
        <v>560.73801862420839</v>
      </c>
      <c r="AE195" s="4">
        <f t="shared" si="122"/>
        <v>275.63969287160643</v>
      </c>
      <c r="AF195" s="4">
        <f t="shared" si="123"/>
        <v>344.13035027933176</v>
      </c>
    </row>
    <row r="196" spans="1:32" x14ac:dyDescent="0.35">
      <c r="A196" s="62">
        <v>65.5</v>
      </c>
      <c r="B196" s="29">
        <v>-43.067080485226796</v>
      </c>
      <c r="C196" s="29">
        <v>43.435380741283893</v>
      </c>
      <c r="D196" s="9">
        <f t="shared" si="101"/>
        <v>562.65445503327203</v>
      </c>
      <c r="E196" s="9">
        <f t="shared" si="102"/>
        <v>270.46551303678353</v>
      </c>
      <c r="F196" s="4">
        <f t="shared" si="103"/>
        <v>0</v>
      </c>
      <c r="G196" s="4">
        <f t="shared" si="104"/>
        <v>559.35445503327207</v>
      </c>
      <c r="H196" s="4">
        <f t="shared" si="105"/>
        <v>-378.03448696321647</v>
      </c>
      <c r="I196" s="4">
        <f t="shared" si="106"/>
        <v>702.14666903768375</v>
      </c>
      <c r="J196" s="4">
        <f t="shared" si="107"/>
        <v>-681.87104109588995</v>
      </c>
      <c r="K196" s="4">
        <f t="shared" si="108"/>
        <v>723.65445503327203</v>
      </c>
      <c r="L196" s="4">
        <f t="array" aca="1" ref="L196" ca="1">INDIRECT(ADDRESS(ROW(L196),COLUMN(G196)+F196))</f>
        <v>559.35445503327207</v>
      </c>
      <c r="M196" s="9">
        <f t="shared" si="109"/>
        <v>562.65445503327203</v>
      </c>
      <c r="N196" s="9">
        <f t="shared" si="110"/>
        <v>270.46551303678353</v>
      </c>
      <c r="O196" s="4">
        <f t="shared" si="111"/>
        <v>0</v>
      </c>
      <c r="P196" s="4">
        <f t="shared" si="126"/>
        <v>559.35445503327207</v>
      </c>
      <c r="Q196" s="4">
        <f t="shared" si="124"/>
        <v>-378.03448696321647</v>
      </c>
      <c r="R196" s="4">
        <f t="shared" si="112"/>
        <v>702.14666903768375</v>
      </c>
      <c r="S196" s="4">
        <f t="shared" si="113"/>
        <v>-681.87104109588995</v>
      </c>
      <c r="T196" s="4">
        <f t="shared" si="114"/>
        <v>723.65445503327203</v>
      </c>
      <c r="U196" s="4">
        <f t="array" aca="1" ref="U196" ca="1">INDIRECT(ADDRESS(ROW(U196),COLUMN(P196)+O196))</f>
        <v>559.35445503327207</v>
      </c>
      <c r="V196" s="4">
        <f t="shared" si="115"/>
        <v>-575.95725494417161</v>
      </c>
      <c r="W196" s="4">
        <f t="shared" si="116"/>
        <v>-352.22254353786855</v>
      </c>
      <c r="X196" s="4">
        <f t="shared" ref="X196:X241" si="127">-W196</f>
        <v>352.22254353786855</v>
      </c>
      <c r="Y196" s="4">
        <f t="shared" ca="1" si="125"/>
        <v>559.35445503327207</v>
      </c>
      <c r="Z196" s="4">
        <f t="shared" si="117"/>
        <v>549.50867924106922</v>
      </c>
      <c r="AA196" s="4">
        <f t="shared" si="118"/>
        <v>299.3112853235699</v>
      </c>
      <c r="AB196" s="4">
        <f t="shared" si="119"/>
        <v>562.65445503327203</v>
      </c>
      <c r="AC196" s="4">
        <f t="shared" si="120"/>
        <v>270.46551303678353</v>
      </c>
      <c r="AD196" s="4">
        <f t="shared" si="121"/>
        <v>562.65445503327203</v>
      </c>
      <c r="AE196" s="4">
        <f t="shared" si="122"/>
        <v>270.46551303678353</v>
      </c>
      <c r="AF196" s="4">
        <f t="shared" si="123"/>
        <v>349.1887146764301</v>
      </c>
    </row>
    <row r="197" spans="1:32" x14ac:dyDescent="0.35">
      <c r="A197" s="62">
        <v>66</v>
      </c>
      <c r="B197" s="29">
        <v>-43.155107131601923</v>
      </c>
      <c r="C197" s="29">
        <v>43.537851496471418</v>
      </c>
      <c r="D197" s="9">
        <f t="shared" si="101"/>
        <v>564.52455087553597</v>
      </c>
      <c r="E197" s="9">
        <f t="shared" si="102"/>
        <v>265.27348869836067</v>
      </c>
      <c r="F197" s="4">
        <f t="shared" si="103"/>
        <v>0</v>
      </c>
      <c r="G197" s="4">
        <f t="shared" si="104"/>
        <v>561.22455087553601</v>
      </c>
      <c r="H197" s="4">
        <f t="shared" si="105"/>
        <v>-383.22651130163933</v>
      </c>
      <c r="I197" s="4">
        <f t="shared" si="106"/>
        <v>699.37142208103</v>
      </c>
      <c r="J197" s="4">
        <f t="shared" si="107"/>
        <v>-681.58383628229626</v>
      </c>
      <c r="K197" s="4">
        <f t="shared" si="108"/>
        <v>725.52455087553597</v>
      </c>
      <c r="L197" s="4">
        <f t="array" aca="1" ref="L197" ca="1">INDIRECT(ADDRESS(ROW(L197),COLUMN(G197)+F197))</f>
        <v>561.22455087553601</v>
      </c>
      <c r="M197" s="9">
        <f t="shared" si="109"/>
        <v>564.52455087553597</v>
      </c>
      <c r="N197" s="9">
        <f t="shared" si="110"/>
        <v>265.27348869836067</v>
      </c>
      <c r="O197" s="4">
        <f t="shared" si="111"/>
        <v>0</v>
      </c>
      <c r="P197" s="4">
        <f t="shared" si="126"/>
        <v>561.22455087553601</v>
      </c>
      <c r="Q197" s="4">
        <f t="shared" si="124"/>
        <v>-383.22651130163933</v>
      </c>
      <c r="R197" s="4">
        <f t="shared" si="112"/>
        <v>699.37142208103</v>
      </c>
      <c r="S197" s="4">
        <f t="shared" si="113"/>
        <v>-681.58383628229626</v>
      </c>
      <c r="T197" s="4">
        <f t="shared" si="114"/>
        <v>725.52455087553597</v>
      </c>
      <c r="U197" s="4">
        <f t="array" aca="1" ref="U197" ca="1">INDIRECT(ADDRESS(ROW(U197),COLUMN(P197)+O197))</f>
        <v>561.22455087553601</v>
      </c>
      <c r="V197" s="4">
        <f t="shared" si="115"/>
        <v>-578.36542848267266</v>
      </c>
      <c r="W197" s="4">
        <f t="shared" si="116"/>
        <v>-356.83187442537564</v>
      </c>
      <c r="X197" s="4">
        <f t="shared" si="127"/>
        <v>356.83187442537564</v>
      </c>
      <c r="Y197" s="4">
        <f t="shared" ca="1" si="125"/>
        <v>561.22455087553601</v>
      </c>
      <c r="Z197" s="4">
        <f t="shared" si="117"/>
        <v>551.63099929003317</v>
      </c>
      <c r="AA197" s="4">
        <f t="shared" si="118"/>
        <v>294.23287970563115</v>
      </c>
      <c r="AB197" s="4">
        <f t="shared" si="119"/>
        <v>564.52455087553597</v>
      </c>
      <c r="AC197" s="4">
        <f t="shared" si="120"/>
        <v>265.27348869836067</v>
      </c>
      <c r="AD197" s="4">
        <f t="shared" si="121"/>
        <v>564.52455087553597</v>
      </c>
      <c r="AE197" s="4">
        <f t="shared" si="122"/>
        <v>265.27348869836067</v>
      </c>
      <c r="AF197" s="4">
        <f t="shared" si="123"/>
        <v>354.26712029436885</v>
      </c>
    </row>
    <row r="198" spans="1:32" x14ac:dyDescent="0.35">
      <c r="A198" s="62">
        <v>66.5</v>
      </c>
      <c r="B198" s="29">
        <v>-43.243364321754377</v>
      </c>
      <c r="C198" s="29">
        <v>43.639792691634661</v>
      </c>
      <c r="D198" s="9">
        <f t="shared" si="101"/>
        <v>566.34813901533812</v>
      </c>
      <c r="E198" s="9">
        <f t="shared" si="102"/>
        <v>260.06404877265624</v>
      </c>
      <c r="F198" s="4">
        <f t="shared" si="103"/>
        <v>0</v>
      </c>
      <c r="G198" s="4">
        <f t="shared" si="104"/>
        <v>563.04813901533817</v>
      </c>
      <c r="H198" s="4">
        <f t="shared" si="105"/>
        <v>-388.43595122734376</v>
      </c>
      <c r="I198" s="4">
        <f t="shared" si="106"/>
        <v>696.55293943561821</v>
      </c>
      <c r="J198" s="4">
        <f t="shared" si="107"/>
        <v>-681.2885200225777</v>
      </c>
      <c r="K198" s="4">
        <f t="shared" si="108"/>
        <v>727.34813901533812</v>
      </c>
      <c r="L198" s="4">
        <f t="array" aca="1" ref="L198" ca="1">INDIRECT(ADDRESS(ROW(L198),COLUMN(G198)+F198))</f>
        <v>563.04813901533817</v>
      </c>
      <c r="M198" s="9">
        <f t="shared" si="109"/>
        <v>566.34813901533812</v>
      </c>
      <c r="N198" s="9">
        <f t="shared" si="110"/>
        <v>260.06404877265624</v>
      </c>
      <c r="O198" s="4">
        <f t="shared" si="111"/>
        <v>0</v>
      </c>
      <c r="P198" s="4">
        <f t="shared" si="126"/>
        <v>563.04813901533817</v>
      </c>
      <c r="Q198" s="4">
        <f t="shared" si="124"/>
        <v>-388.43595122734376</v>
      </c>
      <c r="R198" s="4">
        <f t="shared" si="112"/>
        <v>696.55293943561821</v>
      </c>
      <c r="S198" s="4">
        <f t="shared" si="113"/>
        <v>-681.2885200225777</v>
      </c>
      <c r="T198" s="4">
        <f t="shared" si="114"/>
        <v>727.34813901533812</v>
      </c>
      <c r="U198" s="4">
        <f t="array" aca="1" ref="U198" ca="1">INDIRECT(ADDRESS(ROW(U198),COLUMN(P198)+O198))</f>
        <v>563.04813901533817</v>
      </c>
      <c r="V198" s="4">
        <f t="shared" si="115"/>
        <v>-580.73402351886307</v>
      </c>
      <c r="W198" s="4">
        <f t="shared" si="116"/>
        <v>-361.46049435881594</v>
      </c>
      <c r="X198" s="4">
        <f t="shared" si="127"/>
        <v>361.46049435881594</v>
      </c>
      <c r="Y198" s="4">
        <f t="shared" ca="1" si="125"/>
        <v>563.04813901533817</v>
      </c>
      <c r="Z198" s="4">
        <f t="shared" si="117"/>
        <v>553.7077935304078</v>
      </c>
      <c r="AA198" s="4">
        <f t="shared" si="118"/>
        <v>289.13485313066462</v>
      </c>
      <c r="AB198" s="4">
        <f t="shared" si="119"/>
        <v>566.34813901533812</v>
      </c>
      <c r="AC198" s="4">
        <f t="shared" si="120"/>
        <v>260.06404877265624</v>
      </c>
      <c r="AD198" s="4">
        <f t="shared" si="121"/>
        <v>566.34813901533812</v>
      </c>
      <c r="AE198" s="4">
        <f t="shared" si="122"/>
        <v>260.06404877265624</v>
      </c>
      <c r="AF198" s="4">
        <f t="shared" si="123"/>
        <v>359.36514686933538</v>
      </c>
    </row>
    <row r="199" spans="1:32" x14ac:dyDescent="0.35">
      <c r="A199" s="62">
        <v>67</v>
      </c>
      <c r="B199" s="29">
        <v>-43.331870476110922</v>
      </c>
      <c r="C199" s="29">
        <v>43.741229732460496</v>
      </c>
      <c r="D199" s="9">
        <f t="shared" si="101"/>
        <v>568.12505543782743</v>
      </c>
      <c r="E199" s="9">
        <f t="shared" si="102"/>
        <v>254.83762314759318</v>
      </c>
      <c r="F199" s="4">
        <f t="shared" si="103"/>
        <v>0</v>
      </c>
      <c r="G199" s="4">
        <f t="shared" si="104"/>
        <v>564.82505543782747</v>
      </c>
      <c r="H199" s="4">
        <f t="shared" si="105"/>
        <v>-393.66237685240685</v>
      </c>
      <c r="I199" s="4">
        <f t="shared" si="106"/>
        <v>693.69144498798869</v>
      </c>
      <c r="J199" s="4">
        <f t="shared" si="107"/>
        <v>-680.9851134143961</v>
      </c>
      <c r="K199" s="4">
        <f t="shared" si="108"/>
        <v>729.12505543782743</v>
      </c>
      <c r="L199" s="4">
        <f t="array" aca="1" ref="L199" ca="1">INDIRECT(ADDRESS(ROW(L199),COLUMN(G199)+F199))</f>
        <v>564.82505543782747</v>
      </c>
      <c r="M199" s="9">
        <f t="shared" si="109"/>
        <v>568.12505543782743</v>
      </c>
      <c r="N199" s="9">
        <f t="shared" si="110"/>
        <v>254.83762314759318</v>
      </c>
      <c r="O199" s="4">
        <f t="shared" si="111"/>
        <v>0</v>
      </c>
      <c r="P199" s="4">
        <f t="shared" si="126"/>
        <v>564.82505543782747</v>
      </c>
      <c r="Q199" s="4">
        <f t="shared" si="124"/>
        <v>-393.66237685240685</v>
      </c>
      <c r="R199" s="4">
        <f t="shared" si="112"/>
        <v>693.69144498798869</v>
      </c>
      <c r="S199" s="4">
        <f t="shared" si="113"/>
        <v>-680.9851134143961</v>
      </c>
      <c r="T199" s="4">
        <f t="shared" si="114"/>
        <v>729.12505543782743</v>
      </c>
      <c r="U199" s="4">
        <f t="array" aca="1" ref="U199" ca="1">INDIRECT(ADDRESS(ROW(U199),COLUMN(P199)+O199))</f>
        <v>564.82505543782747</v>
      </c>
      <c r="V199" s="4">
        <f t="shared" si="115"/>
        <v>-583.06285982450299</v>
      </c>
      <c r="W199" s="4">
        <f t="shared" si="116"/>
        <v>-366.10806013075324</v>
      </c>
      <c r="X199" s="4">
        <f t="shared" si="127"/>
        <v>366.10806013075324</v>
      </c>
      <c r="Y199" s="4">
        <f t="shared" ca="1" si="125"/>
        <v>564.82505543782747</v>
      </c>
      <c r="Z199" s="4">
        <f t="shared" si="117"/>
        <v>555.7388786647175</v>
      </c>
      <c r="AA199" s="4">
        <f t="shared" si="118"/>
        <v>284.01762700203551</v>
      </c>
      <c r="AB199" s="4">
        <f t="shared" si="119"/>
        <v>568.12505543782743</v>
      </c>
      <c r="AC199" s="4">
        <f t="shared" si="120"/>
        <v>254.83762314759318</v>
      </c>
      <c r="AD199" s="4">
        <f t="shared" si="121"/>
        <v>568.12505543782743</v>
      </c>
      <c r="AE199" s="4">
        <f t="shared" si="122"/>
        <v>254.83762314759318</v>
      </c>
      <c r="AF199" s="4">
        <f t="shared" si="123"/>
        <v>364.48237299796449</v>
      </c>
    </row>
    <row r="200" spans="1:32" x14ac:dyDescent="0.35">
      <c r="A200" s="62">
        <v>67.498999999999995</v>
      </c>
      <c r="B200" s="29">
        <v>-43.420644438496609</v>
      </c>
      <c r="C200" s="29">
        <v>43.842187735984723</v>
      </c>
      <c r="D200" s="9">
        <f t="shared" si="101"/>
        <v>569.85154808883772</v>
      </c>
      <c r="E200" s="9">
        <f t="shared" si="102"/>
        <v>249.60534632788659</v>
      </c>
      <c r="F200" s="4">
        <f t="shared" si="103"/>
        <v>0</v>
      </c>
      <c r="G200" s="4">
        <f t="shared" si="104"/>
        <v>566.55154808883776</v>
      </c>
      <c r="H200" s="4">
        <f t="shared" si="105"/>
        <v>-398.89465367211341</v>
      </c>
      <c r="I200" s="4">
        <f t="shared" si="106"/>
        <v>690.79305648967647</v>
      </c>
      <c r="J200" s="4">
        <f t="shared" si="107"/>
        <v>-680.6741752111343</v>
      </c>
      <c r="K200" s="4">
        <f t="shared" si="108"/>
        <v>730.85154808883772</v>
      </c>
      <c r="L200" s="4">
        <f t="array" aca="1" ref="L200" ca="1">INDIRECT(ADDRESS(ROW(L200),COLUMN(G200)+F200))</f>
        <v>566.55154808883776</v>
      </c>
      <c r="M200" s="9">
        <f t="shared" si="109"/>
        <v>569.85154808883772</v>
      </c>
      <c r="N200" s="9">
        <f t="shared" si="110"/>
        <v>249.60534632788659</v>
      </c>
      <c r="O200" s="4">
        <f t="shared" si="111"/>
        <v>0</v>
      </c>
      <c r="P200" s="4">
        <f t="shared" si="126"/>
        <v>566.55154808883776</v>
      </c>
      <c r="Q200" s="4">
        <f t="shared" si="124"/>
        <v>-398.89465367211341</v>
      </c>
      <c r="R200" s="4">
        <f t="shared" si="112"/>
        <v>690.79305648967647</v>
      </c>
      <c r="S200" s="4">
        <f t="shared" si="113"/>
        <v>-680.6741752111343</v>
      </c>
      <c r="T200" s="4">
        <f t="shared" si="114"/>
        <v>730.85154808883772</v>
      </c>
      <c r="U200" s="4">
        <f t="array" aca="1" ref="U200" ca="1">INDIRECT(ADDRESS(ROW(U200),COLUMN(P200)+O200))</f>
        <v>566.55154808883776</v>
      </c>
      <c r="V200" s="4">
        <f t="shared" si="115"/>
        <v>-585.34696834568956</v>
      </c>
      <c r="W200" s="4">
        <f t="shared" si="116"/>
        <v>-370.7647879971401</v>
      </c>
      <c r="X200" s="4">
        <f t="shared" si="127"/>
        <v>370.7647879971401</v>
      </c>
      <c r="Y200" s="4">
        <f t="shared" ca="1" si="125"/>
        <v>566.55154808883776</v>
      </c>
      <c r="Z200" s="4">
        <f t="shared" si="117"/>
        <v>557.71997213046245</v>
      </c>
      <c r="AA200" s="4">
        <f t="shared" si="118"/>
        <v>278.8921157770111</v>
      </c>
      <c r="AB200" s="4">
        <f t="shared" si="119"/>
        <v>569.85154808883772</v>
      </c>
      <c r="AC200" s="4">
        <f t="shared" si="120"/>
        <v>249.60534632788659</v>
      </c>
      <c r="AD200" s="4">
        <f t="shared" si="121"/>
        <v>569.85154808883772</v>
      </c>
      <c r="AE200" s="4">
        <f t="shared" si="122"/>
        <v>249.60534632788659</v>
      </c>
      <c r="AF200" s="4">
        <f t="shared" si="123"/>
        <v>369.6078842229889</v>
      </c>
    </row>
    <row r="201" spans="1:32" x14ac:dyDescent="0.35">
      <c r="A201" s="62">
        <v>67.998999999999995</v>
      </c>
      <c r="B201" s="29">
        <v>-43.509705497550414</v>
      </c>
      <c r="C201" s="29">
        <v>43.94269155611952</v>
      </c>
      <c r="D201" s="9">
        <f t="shared" si="101"/>
        <v>571.53473501157328</v>
      </c>
      <c r="E201" s="9">
        <f t="shared" si="102"/>
        <v>244.34627375918046</v>
      </c>
      <c r="F201" s="4">
        <f t="shared" si="103"/>
        <v>0</v>
      </c>
      <c r="G201" s="4">
        <f t="shared" si="104"/>
        <v>568.23473501157332</v>
      </c>
      <c r="H201" s="4">
        <f t="shared" si="105"/>
        <v>-404.15372624081954</v>
      </c>
      <c r="I201" s="4">
        <f t="shared" si="106"/>
        <v>687.84630487118045</v>
      </c>
      <c r="J201" s="4">
        <f t="shared" si="107"/>
        <v>-680.35466150041691</v>
      </c>
      <c r="K201" s="4">
        <f t="shared" si="108"/>
        <v>732.53473501157328</v>
      </c>
      <c r="L201" s="4">
        <f t="array" aca="1" ref="L201" ca="1">INDIRECT(ADDRESS(ROW(L201),COLUMN(G201)+F201))</f>
        <v>568.23473501157332</v>
      </c>
      <c r="M201" s="9">
        <f t="shared" si="109"/>
        <v>571.53473501157328</v>
      </c>
      <c r="N201" s="9">
        <f t="shared" si="110"/>
        <v>244.34627375918046</v>
      </c>
      <c r="O201" s="4">
        <f t="shared" si="111"/>
        <v>0</v>
      </c>
      <c r="P201" s="4">
        <f t="shared" si="126"/>
        <v>568.23473501157332</v>
      </c>
      <c r="Q201" s="4">
        <f t="shared" si="124"/>
        <v>-404.15372624081954</v>
      </c>
      <c r="R201" s="4">
        <f t="shared" si="112"/>
        <v>687.84630487118045</v>
      </c>
      <c r="S201" s="4">
        <f t="shared" si="113"/>
        <v>-680.35466150041691</v>
      </c>
      <c r="T201" s="4">
        <f t="shared" si="114"/>
        <v>732.53473501157328</v>
      </c>
      <c r="U201" s="4">
        <f t="array" aca="1" ref="U201" ca="1">INDIRECT(ADDRESS(ROW(U201),COLUMN(P201)+O201))</f>
        <v>568.23473501157332</v>
      </c>
      <c r="V201" s="4">
        <f t="shared" si="115"/>
        <v>-587.59584099038625</v>
      </c>
      <c r="W201" s="4">
        <f t="shared" si="116"/>
        <v>-375.44916587843534</v>
      </c>
      <c r="X201" s="4">
        <f t="shared" si="127"/>
        <v>375.44916587843534</v>
      </c>
      <c r="Y201" s="4">
        <f t="shared" ca="1" si="125"/>
        <v>568.23473501157332</v>
      </c>
      <c r="Z201" s="4">
        <f t="shared" si="117"/>
        <v>559.65919301966778</v>
      </c>
      <c r="AA201" s="4">
        <f t="shared" si="118"/>
        <v>273.73779468611599</v>
      </c>
      <c r="AB201" s="4">
        <f t="shared" si="119"/>
        <v>571.53473501157328</v>
      </c>
      <c r="AC201" s="4">
        <f t="shared" si="120"/>
        <v>244.34627375918046</v>
      </c>
      <c r="AD201" s="4">
        <f t="shared" si="121"/>
        <v>571.53473501157328</v>
      </c>
      <c r="AE201" s="4">
        <f t="shared" si="122"/>
        <v>244.34627375918046</v>
      </c>
      <c r="AF201" s="4">
        <f t="shared" si="123"/>
        <v>374.76220531388401</v>
      </c>
    </row>
    <row r="202" spans="1:32" x14ac:dyDescent="0.35">
      <c r="A202" s="62">
        <v>68.498999999999995</v>
      </c>
      <c r="B202" s="29">
        <v>-43.599073409609588</v>
      </c>
      <c r="C202" s="29">
        <v>44.04276580908779</v>
      </c>
      <c r="D202" s="9">
        <f t="shared" si="101"/>
        <v>573.17077706591738</v>
      </c>
      <c r="E202" s="9">
        <f t="shared" si="102"/>
        <v>239.07151011462895</v>
      </c>
      <c r="F202" s="4">
        <f t="shared" si="103"/>
        <v>0</v>
      </c>
      <c r="G202" s="4">
        <f t="shared" si="104"/>
        <v>569.87077706591742</v>
      </c>
      <c r="H202" s="4">
        <f t="shared" si="105"/>
        <v>-409.42848988537105</v>
      </c>
      <c r="I202" s="4">
        <f t="shared" si="106"/>
        <v>684.85722905396426</v>
      </c>
      <c r="J202" s="4">
        <f t="shared" si="107"/>
        <v>-680.02711616401155</v>
      </c>
      <c r="K202" s="4">
        <f t="shared" si="108"/>
        <v>734.17077706591738</v>
      </c>
      <c r="L202" s="4">
        <f t="array" aca="1" ref="L202" ca="1">INDIRECT(ADDRESS(ROW(L202),COLUMN(G202)+F202))</f>
        <v>569.87077706591742</v>
      </c>
      <c r="M202" s="9">
        <f t="shared" si="109"/>
        <v>573.17077706591738</v>
      </c>
      <c r="N202" s="9">
        <f t="shared" si="110"/>
        <v>239.07151011462895</v>
      </c>
      <c r="O202" s="4">
        <f t="shared" si="111"/>
        <v>0</v>
      </c>
      <c r="P202" s="4">
        <f t="shared" si="126"/>
        <v>569.87077706591742</v>
      </c>
      <c r="Q202" s="4">
        <f t="shared" si="124"/>
        <v>-409.42848988537105</v>
      </c>
      <c r="R202" s="4">
        <f t="shared" si="112"/>
        <v>684.85722905396426</v>
      </c>
      <c r="S202" s="4">
        <f t="shared" si="113"/>
        <v>-680.02711616401155</v>
      </c>
      <c r="T202" s="4">
        <f t="shared" si="114"/>
        <v>734.17077706591738</v>
      </c>
      <c r="U202" s="4">
        <f t="array" aca="1" ref="U202" ca="1">INDIRECT(ADDRESS(ROW(U202),COLUMN(P202)+O202))</f>
        <v>569.87077706591742</v>
      </c>
      <c r="V202" s="4">
        <f t="shared" si="115"/>
        <v>-589.80443367488533</v>
      </c>
      <c r="W202" s="4">
        <f t="shared" si="116"/>
        <v>-380.15144469142263</v>
      </c>
      <c r="X202" s="4">
        <f t="shared" si="127"/>
        <v>380.15144469142263</v>
      </c>
      <c r="Y202" s="4">
        <f t="shared" ca="1" si="125"/>
        <v>569.87077706591742</v>
      </c>
      <c r="Z202" s="4">
        <f t="shared" si="117"/>
        <v>561.5521734089823</v>
      </c>
      <c r="AA202" s="4">
        <f t="shared" si="118"/>
        <v>268.56554424126307</v>
      </c>
      <c r="AB202" s="4">
        <f t="shared" si="119"/>
        <v>573.17077706591738</v>
      </c>
      <c r="AC202" s="4">
        <f t="shared" si="120"/>
        <v>239.07151011462895</v>
      </c>
      <c r="AD202" s="4">
        <f t="shared" si="121"/>
        <v>573.17077706591738</v>
      </c>
      <c r="AE202" s="4">
        <f t="shared" si="122"/>
        <v>239.07151011462895</v>
      </c>
      <c r="AF202" s="4">
        <f t="shared" si="123"/>
        <v>379.93445575873693</v>
      </c>
    </row>
    <row r="203" spans="1:32" x14ac:dyDescent="0.35">
      <c r="A203" s="62">
        <v>68.998999999999995</v>
      </c>
      <c r="B203" s="29">
        <v>-43.688768423149284</v>
      </c>
      <c r="C203" s="29">
        <v>44.142434898824796</v>
      </c>
      <c r="D203" s="9">
        <f t="shared" si="101"/>
        <v>574.75952260674558</v>
      </c>
      <c r="E203" s="9">
        <f t="shared" si="102"/>
        <v>233.78148911288278</v>
      </c>
      <c r="F203" s="4">
        <f t="shared" si="103"/>
        <v>0</v>
      </c>
      <c r="G203" s="4">
        <f t="shared" si="104"/>
        <v>571.45952260674562</v>
      </c>
      <c r="H203" s="4">
        <f t="shared" si="105"/>
        <v>-414.71851088711719</v>
      </c>
      <c r="I203" s="4">
        <f t="shared" si="106"/>
        <v>681.82606381018309</v>
      </c>
      <c r="J203" s="4">
        <f t="shared" si="107"/>
        <v>-679.6915572612287</v>
      </c>
      <c r="K203" s="4">
        <f t="shared" si="108"/>
        <v>735.75952260674558</v>
      </c>
      <c r="L203" s="4">
        <f t="array" aca="1" ref="L203" ca="1">INDIRECT(ADDRESS(ROW(L203),COLUMN(G203)+F203))</f>
        <v>571.45952260674562</v>
      </c>
      <c r="M203" s="9">
        <f t="shared" si="109"/>
        <v>574.75952260674558</v>
      </c>
      <c r="N203" s="9">
        <f t="shared" si="110"/>
        <v>233.78148911288278</v>
      </c>
      <c r="O203" s="4">
        <f t="shared" si="111"/>
        <v>0</v>
      </c>
      <c r="P203" s="4">
        <f t="shared" si="126"/>
        <v>571.45952260674562</v>
      </c>
      <c r="Q203" s="4">
        <f t="shared" si="124"/>
        <v>-414.71851088711719</v>
      </c>
      <c r="R203" s="4">
        <f t="shared" si="112"/>
        <v>681.82606381018309</v>
      </c>
      <c r="S203" s="4">
        <f t="shared" si="113"/>
        <v>-679.6915572612287</v>
      </c>
      <c r="T203" s="4">
        <f t="shared" si="114"/>
        <v>735.75952260674558</v>
      </c>
      <c r="U203" s="4">
        <f t="array" aca="1" ref="U203" ca="1">INDIRECT(ADDRESS(ROW(U203),COLUMN(P203)+O203))</f>
        <v>571.45952260674562</v>
      </c>
      <c r="V203" s="4">
        <f t="shared" si="115"/>
        <v>-591.97257899602619</v>
      </c>
      <c r="W203" s="4">
        <f t="shared" si="116"/>
        <v>-384.87127064403114</v>
      </c>
      <c r="X203" s="4">
        <f t="shared" si="127"/>
        <v>384.87127064403114</v>
      </c>
      <c r="Y203" s="4">
        <f t="shared" ca="1" si="125"/>
        <v>571.45952260674562</v>
      </c>
      <c r="Z203" s="4">
        <f t="shared" si="117"/>
        <v>563.39874208643278</v>
      </c>
      <c r="AA203" s="4">
        <f t="shared" si="118"/>
        <v>263.37579035432589</v>
      </c>
      <c r="AB203" s="4">
        <f t="shared" si="119"/>
        <v>574.75952260674558</v>
      </c>
      <c r="AC203" s="4">
        <f t="shared" si="120"/>
        <v>233.78148911288278</v>
      </c>
      <c r="AD203" s="4">
        <f t="shared" si="121"/>
        <v>574.75952260674558</v>
      </c>
      <c r="AE203" s="4">
        <f t="shared" si="122"/>
        <v>233.78148911288278</v>
      </c>
      <c r="AF203" s="4">
        <f t="shared" si="123"/>
        <v>385.12420964567411</v>
      </c>
    </row>
    <row r="204" spans="1:32" x14ac:dyDescent="0.35">
      <c r="A204" s="62">
        <v>69.498999999999995</v>
      </c>
      <c r="B204" s="29">
        <v>-43.778811304873379</v>
      </c>
      <c r="C204" s="29">
        <v>44.241723042410335</v>
      </c>
      <c r="D204" s="9">
        <f t="shared" si="101"/>
        <v>576.30082304760776</v>
      </c>
      <c r="E204" s="9">
        <f t="shared" si="102"/>
        <v>228.47664541678935</v>
      </c>
      <c r="F204" s="4">
        <f t="shared" si="103"/>
        <v>0</v>
      </c>
      <c r="G204" s="4">
        <f t="shared" si="104"/>
        <v>573.00082304760781</v>
      </c>
      <c r="H204" s="4">
        <f t="shared" si="105"/>
        <v>-420.02335458321068</v>
      </c>
      <c r="I204" s="4">
        <f t="shared" si="106"/>
        <v>678.75304660136658</v>
      </c>
      <c r="J204" s="4">
        <f t="shared" si="107"/>
        <v>-679.34800207134981</v>
      </c>
      <c r="K204" s="4">
        <f t="shared" si="108"/>
        <v>737.30082304760776</v>
      </c>
      <c r="L204" s="4">
        <f t="array" aca="1" ref="L204" ca="1">INDIRECT(ADDRESS(ROW(L204),COLUMN(G204)+F204))</f>
        <v>573.00082304760781</v>
      </c>
      <c r="M204" s="9">
        <f t="shared" si="109"/>
        <v>576.30082304760776</v>
      </c>
      <c r="N204" s="9">
        <f t="shared" si="110"/>
        <v>228.47664541678935</v>
      </c>
      <c r="O204" s="4">
        <f t="shared" si="111"/>
        <v>0</v>
      </c>
      <c r="P204" s="4">
        <f t="shared" si="126"/>
        <v>573.00082304760781</v>
      </c>
      <c r="Q204" s="4">
        <f t="shared" si="124"/>
        <v>-420.02335458321068</v>
      </c>
      <c r="R204" s="4">
        <f t="shared" si="112"/>
        <v>678.75304660136658</v>
      </c>
      <c r="S204" s="4">
        <f t="shared" si="113"/>
        <v>-679.34800207134981</v>
      </c>
      <c r="T204" s="4">
        <f t="shared" si="114"/>
        <v>737.30082304760776</v>
      </c>
      <c r="U204" s="4">
        <f t="array" aca="1" ref="U204" ca="1">INDIRECT(ADDRESS(ROW(U204),COLUMN(P204)+O204))</f>
        <v>573.00082304760781</v>
      </c>
      <c r="V204" s="4">
        <f t="shared" si="115"/>
        <v>-594.10011280982781</v>
      </c>
      <c r="W204" s="4">
        <f t="shared" si="116"/>
        <v>-389.60828734501973</v>
      </c>
      <c r="X204" s="4">
        <f t="shared" si="127"/>
        <v>389.60828734501973</v>
      </c>
      <c r="Y204" s="4">
        <f t="shared" ca="1" si="125"/>
        <v>573.00082304760781</v>
      </c>
      <c r="Z204" s="4">
        <f t="shared" si="117"/>
        <v>565.19873083133871</v>
      </c>
      <c r="AA204" s="4">
        <f t="shared" si="118"/>
        <v>258.16896005242296</v>
      </c>
      <c r="AB204" s="4">
        <f t="shared" si="119"/>
        <v>576.30082304760776</v>
      </c>
      <c r="AC204" s="4">
        <f t="shared" si="120"/>
        <v>228.47664541678935</v>
      </c>
      <c r="AD204" s="4">
        <f t="shared" si="121"/>
        <v>576.30082304760776</v>
      </c>
      <c r="AE204" s="4">
        <f t="shared" si="122"/>
        <v>228.47664541678935</v>
      </c>
      <c r="AF204" s="4">
        <f t="shared" si="123"/>
        <v>390.33103994757704</v>
      </c>
    </row>
    <row r="205" spans="1:32" x14ac:dyDescent="0.35">
      <c r="A205" s="62">
        <v>69.998999999999995</v>
      </c>
      <c r="B205" s="29">
        <v>-43.869223367562967</v>
      </c>
      <c r="C205" s="29">
        <v>44.340654295596721</v>
      </c>
      <c r="D205" s="9">
        <f t="shared" si="101"/>
        <v>577.79453284261228</v>
      </c>
      <c r="E205" s="9">
        <f t="shared" si="102"/>
        <v>223.15741462766337</v>
      </c>
      <c r="F205" s="4">
        <f t="shared" si="103"/>
        <v>0</v>
      </c>
      <c r="G205" s="4">
        <f t="shared" si="104"/>
        <v>574.49453284261233</v>
      </c>
      <c r="H205" s="4">
        <f t="shared" si="105"/>
        <v>-425.34258537233666</v>
      </c>
      <c r="I205" s="4">
        <f t="shared" si="106"/>
        <v>675.63841756238548</v>
      </c>
      <c r="J205" s="4">
        <f t="shared" si="107"/>
        <v>-678.99646708068451</v>
      </c>
      <c r="K205" s="4">
        <f t="shared" si="108"/>
        <v>738.79453284261228</v>
      </c>
      <c r="L205" s="4">
        <f t="array" aca="1" ref="L205" ca="1">INDIRECT(ADDRESS(ROW(L205),COLUMN(G205)+F205))</f>
        <v>574.49453284261233</v>
      </c>
      <c r="M205" s="9">
        <f t="shared" si="109"/>
        <v>577.79453284261228</v>
      </c>
      <c r="N205" s="9">
        <f t="shared" si="110"/>
        <v>223.15741462766337</v>
      </c>
      <c r="O205" s="4">
        <f t="shared" si="111"/>
        <v>0</v>
      </c>
      <c r="P205" s="4">
        <f t="shared" si="126"/>
        <v>574.49453284261233</v>
      </c>
      <c r="Q205" s="4">
        <f t="shared" si="124"/>
        <v>-425.34258537233666</v>
      </c>
      <c r="R205" s="4">
        <f t="shared" si="112"/>
        <v>675.63841756238548</v>
      </c>
      <c r="S205" s="4">
        <f t="shared" si="113"/>
        <v>-678.99646708068451</v>
      </c>
      <c r="T205" s="4">
        <f t="shared" si="114"/>
        <v>738.79453284261228</v>
      </c>
      <c r="U205" s="4">
        <f t="array" aca="1" ref="U205" ca="1">INDIRECT(ADDRESS(ROW(U205),COLUMN(P205)+O205))</f>
        <v>574.49453284261233</v>
      </c>
      <c r="V205" s="4">
        <f t="shared" si="115"/>
        <v>-596.18687425154781</v>
      </c>
      <c r="W205" s="4">
        <f t="shared" si="116"/>
        <v>-394.36213581864592</v>
      </c>
      <c r="X205" s="4">
        <f t="shared" si="127"/>
        <v>394.36213581864592</v>
      </c>
      <c r="Y205" s="4">
        <f t="shared" ca="1" si="125"/>
        <v>574.49453284261233</v>
      </c>
      <c r="Z205" s="4">
        <f t="shared" si="117"/>
        <v>566.95197439769299</v>
      </c>
      <c r="AA205" s="4">
        <f t="shared" si="118"/>
        <v>252.94548147276944</v>
      </c>
      <c r="AB205" s="4">
        <f t="shared" si="119"/>
        <v>577.79453284261228</v>
      </c>
      <c r="AC205" s="4">
        <f t="shared" si="120"/>
        <v>223.15741462766337</v>
      </c>
      <c r="AD205" s="4">
        <f t="shared" si="121"/>
        <v>577.79453284261228</v>
      </c>
      <c r="AE205" s="4">
        <f t="shared" si="122"/>
        <v>223.15741462766337</v>
      </c>
      <c r="AF205" s="4">
        <f t="shared" si="123"/>
        <v>395.55451852723058</v>
      </c>
    </row>
    <row r="206" spans="1:32" x14ac:dyDescent="0.35">
      <c r="A206" s="62">
        <v>70.498999999999995</v>
      </c>
      <c r="B206" s="29">
        <v>-43.960026499799127</v>
      </c>
      <c r="C206" s="29">
        <v>44.439252578500287</v>
      </c>
      <c r="D206" s="9">
        <f t="shared" si="101"/>
        <v>579.2405094661658</v>
      </c>
      <c r="E206" s="9">
        <f t="shared" si="102"/>
        <v>217.82423327963812</v>
      </c>
      <c r="F206" s="4">
        <f t="shared" si="103"/>
        <v>0</v>
      </c>
      <c r="G206" s="4">
        <f t="shared" si="104"/>
        <v>575.94050946616585</v>
      </c>
      <c r="H206" s="4">
        <f t="shared" si="105"/>
        <v>-430.67576672036188</v>
      </c>
      <c r="I206" s="4">
        <f t="shared" si="106"/>
        <v>672.48241948410157</v>
      </c>
      <c r="J206" s="4">
        <f t="shared" si="107"/>
        <v>-678.63696796710826</v>
      </c>
      <c r="K206" s="4">
        <f t="shared" si="108"/>
        <v>740.2405094661658</v>
      </c>
      <c r="L206" s="4">
        <f t="array" aca="1" ref="L206" ca="1">INDIRECT(ADDRESS(ROW(L206),COLUMN(G206)+F206))</f>
        <v>575.94050946616585</v>
      </c>
      <c r="M206" s="9">
        <f t="shared" si="109"/>
        <v>579.2405094661658</v>
      </c>
      <c r="N206" s="9">
        <f t="shared" si="110"/>
        <v>217.82423327963812</v>
      </c>
      <c r="O206" s="4">
        <f t="shared" si="111"/>
        <v>0</v>
      </c>
      <c r="P206" s="4">
        <f t="shared" si="126"/>
        <v>575.94050946616585</v>
      </c>
      <c r="Q206" s="4">
        <f t="shared" si="124"/>
        <v>-430.67576672036188</v>
      </c>
      <c r="R206" s="4">
        <f t="shared" si="112"/>
        <v>672.48241948410157</v>
      </c>
      <c r="S206" s="4">
        <f t="shared" si="113"/>
        <v>-678.63696796710826</v>
      </c>
      <c r="T206" s="4">
        <f t="shared" si="114"/>
        <v>740.2405094661658</v>
      </c>
      <c r="U206" s="4">
        <f t="array" aca="1" ref="U206" ca="1">INDIRECT(ADDRESS(ROW(U206),COLUMN(P206)+O206))</f>
        <v>575.94050946616585</v>
      </c>
      <c r="V206" s="4">
        <f t="shared" si="115"/>
        <v>-598.23270575554648</v>
      </c>
      <c r="W206" s="4">
        <f t="shared" si="116"/>
        <v>-399.13245451693848</v>
      </c>
      <c r="X206" s="4">
        <f t="shared" si="127"/>
        <v>399.13245451693848</v>
      </c>
      <c r="Y206" s="4">
        <f t="shared" ca="1" si="125"/>
        <v>575.94050946616585</v>
      </c>
      <c r="Z206" s="4">
        <f t="shared" si="117"/>
        <v>568.65831049540043</v>
      </c>
      <c r="AA206" s="4">
        <f t="shared" si="118"/>
        <v>247.70578385759728</v>
      </c>
      <c r="AB206" s="4">
        <f t="shared" si="119"/>
        <v>579.2405094661658</v>
      </c>
      <c r="AC206" s="4">
        <f t="shared" si="120"/>
        <v>217.82423327963812</v>
      </c>
      <c r="AD206" s="4">
        <f t="shared" si="121"/>
        <v>579.2405094661658</v>
      </c>
      <c r="AE206" s="4">
        <f t="shared" si="122"/>
        <v>217.82423327963812</v>
      </c>
      <c r="AF206" s="4">
        <f t="shared" si="123"/>
        <v>400.79421614240272</v>
      </c>
    </row>
    <row r="207" spans="1:32" x14ac:dyDescent="0.35">
      <c r="A207" s="62">
        <v>70.998999999999995</v>
      </c>
      <c r="B207" s="29">
        <v>-44.051243197689956</v>
      </c>
      <c r="C207" s="29">
        <v>44.537541701527822</v>
      </c>
      <c r="D207" s="9">
        <f t="shared" si="101"/>
        <v>580.63861339043206</v>
      </c>
      <c r="E207" s="9">
        <f t="shared" si="102"/>
        <v>212.47753883416914</v>
      </c>
      <c r="F207" s="4">
        <f t="shared" si="103"/>
        <v>0</v>
      </c>
      <c r="G207" s="4">
        <f t="shared" si="104"/>
        <v>577.3386133904321</v>
      </c>
      <c r="H207" s="4">
        <f t="shared" si="105"/>
        <v>-436.02246116583086</v>
      </c>
      <c r="I207" s="4">
        <f t="shared" si="106"/>
        <v>669.28529779466749</v>
      </c>
      <c r="J207" s="4">
        <f t="shared" si="107"/>
        <v>-678.2695195819515</v>
      </c>
      <c r="K207" s="4">
        <f t="shared" si="108"/>
        <v>741.63861339043206</v>
      </c>
      <c r="L207" s="4">
        <f t="array" aca="1" ref="L207" ca="1">INDIRECT(ADDRESS(ROW(L207),COLUMN(G207)+F207))</f>
        <v>577.3386133904321</v>
      </c>
      <c r="M207" s="9">
        <f t="shared" si="109"/>
        <v>580.63861339043206</v>
      </c>
      <c r="N207" s="9">
        <f t="shared" si="110"/>
        <v>212.47753883416914</v>
      </c>
      <c r="O207" s="4">
        <f t="shared" si="111"/>
        <v>0</v>
      </c>
      <c r="P207" s="4">
        <f t="shared" si="126"/>
        <v>577.3386133904321</v>
      </c>
      <c r="Q207" s="4">
        <f t="shared" si="124"/>
        <v>-436.02246116583086</v>
      </c>
      <c r="R207" s="4">
        <f t="shared" si="112"/>
        <v>669.28529779466749</v>
      </c>
      <c r="S207" s="4">
        <f t="shared" si="113"/>
        <v>-678.2695195819515</v>
      </c>
      <c r="T207" s="4">
        <f t="shared" si="114"/>
        <v>741.63861339043206</v>
      </c>
      <c r="U207" s="4">
        <f t="array" aca="1" ref="U207" ca="1">INDIRECT(ADDRESS(ROW(U207),COLUMN(P207)+O207))</f>
        <v>577.3386133904321</v>
      </c>
      <c r="V207" s="4">
        <f t="shared" si="115"/>
        <v>-600.23745307497802</v>
      </c>
      <c r="W207" s="4">
        <f t="shared" si="116"/>
        <v>-403.91887932945008</v>
      </c>
      <c r="X207" s="4">
        <f t="shared" si="127"/>
        <v>403.91887932945008</v>
      </c>
      <c r="Y207" s="4">
        <f t="shared" ca="1" si="125"/>
        <v>577.3386133904321</v>
      </c>
      <c r="Z207" s="4">
        <f t="shared" si="117"/>
        <v>570.3175797692428</v>
      </c>
      <c r="AA207" s="4">
        <f t="shared" si="118"/>
        <v>242.4502975492137</v>
      </c>
      <c r="AB207" s="4">
        <f t="shared" si="119"/>
        <v>580.63861339043206</v>
      </c>
      <c r="AC207" s="4">
        <f t="shared" si="120"/>
        <v>212.47753883416914</v>
      </c>
      <c r="AD207" s="4">
        <f t="shared" si="121"/>
        <v>580.63861339043206</v>
      </c>
      <c r="AE207" s="4">
        <f t="shared" si="122"/>
        <v>212.47753883416914</v>
      </c>
      <c r="AF207" s="4">
        <f t="shared" si="123"/>
        <v>406.0497024507863</v>
      </c>
    </row>
    <row r="208" spans="1:32" x14ac:dyDescent="0.35">
      <c r="A208" s="62">
        <v>71.498999999999995</v>
      </c>
      <c r="B208" s="29">
        <v>-44.14289659874396</v>
      </c>
      <c r="C208" s="29">
        <v>44.63554539161251</v>
      </c>
      <c r="D208" s="9">
        <f t="shared" si="101"/>
        <v>581.98870806037064</v>
      </c>
      <c r="E208" s="9">
        <f t="shared" si="102"/>
        <v>207.11776967476962</v>
      </c>
      <c r="F208" s="4">
        <f t="shared" si="103"/>
        <v>0</v>
      </c>
      <c r="G208" s="4">
        <f t="shared" si="104"/>
        <v>578.68870806037069</v>
      </c>
      <c r="H208" s="4">
        <f t="shared" si="105"/>
        <v>-441.38223032523035</v>
      </c>
      <c r="I208" s="4">
        <f t="shared" si="106"/>
        <v>666.04730053944934</v>
      </c>
      <c r="J208" s="4">
        <f t="shared" si="107"/>
        <v>-677.89413592911649</v>
      </c>
      <c r="K208" s="4">
        <f t="shared" si="108"/>
        <v>742.98870806037064</v>
      </c>
      <c r="L208" s="4">
        <f t="array" aca="1" ref="L208" ca="1">INDIRECT(ADDRESS(ROW(L208),COLUMN(G208)+F208))</f>
        <v>578.68870806037069</v>
      </c>
      <c r="M208" s="9">
        <f t="shared" si="109"/>
        <v>581.98870806037064</v>
      </c>
      <c r="N208" s="9">
        <f t="shared" si="110"/>
        <v>207.11776967476962</v>
      </c>
      <c r="O208" s="4">
        <f t="shared" si="111"/>
        <v>0</v>
      </c>
      <c r="P208" s="4">
        <f t="shared" si="126"/>
        <v>578.68870806037069</v>
      </c>
      <c r="Q208" s="4">
        <f t="shared" si="124"/>
        <v>-441.38223032523035</v>
      </c>
      <c r="R208" s="4">
        <f t="shared" si="112"/>
        <v>666.04730053944934</v>
      </c>
      <c r="S208" s="4">
        <f t="shared" si="113"/>
        <v>-677.89413592911649</v>
      </c>
      <c r="T208" s="4">
        <f t="shared" si="114"/>
        <v>742.98870806037064</v>
      </c>
      <c r="U208" s="4">
        <f t="array" aca="1" ref="U208" ca="1">INDIRECT(ADDRESS(ROW(U208),COLUMN(P208)+O208))</f>
        <v>578.68870806037069</v>
      </c>
      <c r="V208" s="4">
        <f t="shared" si="115"/>
        <v>-602.20096530134253</v>
      </c>
      <c r="W208" s="4">
        <f t="shared" si="116"/>
        <v>-408.72104359035251</v>
      </c>
      <c r="X208" s="4">
        <f t="shared" si="127"/>
        <v>408.72104359035251</v>
      </c>
      <c r="Y208" s="4">
        <f t="shared" ca="1" si="125"/>
        <v>578.68870806037069</v>
      </c>
      <c r="Z208" s="4">
        <f t="shared" si="117"/>
        <v>571.92962577542721</v>
      </c>
      <c r="AA208" s="4">
        <f t="shared" si="118"/>
        <v>237.1794539852792</v>
      </c>
      <c r="AB208" s="4">
        <f t="shared" si="119"/>
        <v>581.98870806037064</v>
      </c>
      <c r="AC208" s="4">
        <f t="shared" si="120"/>
        <v>207.11776967476962</v>
      </c>
      <c r="AD208" s="4">
        <f t="shared" si="121"/>
        <v>581.98870806037064</v>
      </c>
      <c r="AE208" s="4">
        <f t="shared" si="122"/>
        <v>207.11776967476962</v>
      </c>
      <c r="AF208" s="4">
        <f t="shared" si="123"/>
        <v>411.32054601472078</v>
      </c>
    </row>
    <row r="209" spans="1:32" x14ac:dyDescent="0.35">
      <c r="A209" s="62">
        <v>71.998999999999995</v>
      </c>
      <c r="B209" s="29">
        <v>-44.235010518047019</v>
      </c>
      <c r="C209" s="29">
        <v>44.733287318838151</v>
      </c>
      <c r="D209" s="9">
        <f t="shared" si="101"/>
        <v>583.29065986619844</v>
      </c>
      <c r="E209" s="9">
        <f t="shared" si="102"/>
        <v>201.74536510205624</v>
      </c>
      <c r="F209" s="4">
        <f t="shared" si="103"/>
        <v>0</v>
      </c>
      <c r="G209" s="4">
        <f t="shared" si="104"/>
        <v>579.99065986619848</v>
      </c>
      <c r="H209" s="4">
        <f t="shared" si="105"/>
        <v>-446.75463489794379</v>
      </c>
      <c r="I209" s="4">
        <f t="shared" si="106"/>
        <v>662.76867835953044</v>
      </c>
      <c r="J209" s="4">
        <f t="shared" si="107"/>
        <v>-677.51083014126618</v>
      </c>
      <c r="K209" s="4">
        <f t="shared" si="108"/>
        <v>744.29065986619844</v>
      </c>
      <c r="L209" s="4">
        <f t="array" aca="1" ref="L209" ca="1">INDIRECT(ADDRESS(ROW(L209),COLUMN(G209)+F209))</f>
        <v>579.99065986619848</v>
      </c>
      <c r="M209" s="9">
        <f t="shared" si="109"/>
        <v>583.29065986619844</v>
      </c>
      <c r="N209" s="9">
        <f t="shared" si="110"/>
        <v>201.74536510205624</v>
      </c>
      <c r="O209" s="4">
        <f t="shared" si="111"/>
        <v>0</v>
      </c>
      <c r="P209" s="4">
        <f t="shared" si="126"/>
        <v>579.99065986619848</v>
      </c>
      <c r="Q209" s="4">
        <f t="shared" si="124"/>
        <v>-446.75463489794379</v>
      </c>
      <c r="R209" s="4">
        <f t="shared" si="112"/>
        <v>662.76867835953044</v>
      </c>
      <c r="S209" s="4">
        <f t="shared" si="113"/>
        <v>-677.51083014126618</v>
      </c>
      <c r="T209" s="4">
        <f t="shared" si="114"/>
        <v>744.29065986619844</v>
      </c>
      <c r="U209" s="4">
        <f t="array" aca="1" ref="U209" ca="1">INDIRECT(ADDRESS(ROW(U209),COLUMN(P209)+O209))</f>
        <v>579.99065986619848</v>
      </c>
      <c r="V209" s="4">
        <f t="shared" si="115"/>
        <v>-604.12309488393112</v>
      </c>
      <c r="W209" s="4">
        <f t="shared" si="116"/>
        <v>-413.5385780827275</v>
      </c>
      <c r="X209" s="4">
        <f t="shared" si="127"/>
        <v>413.5385780827275</v>
      </c>
      <c r="Y209" s="4">
        <f t="shared" ca="1" si="125"/>
        <v>579.99065986619848</v>
      </c>
      <c r="Z209" s="4">
        <f t="shared" si="117"/>
        <v>573.49429495556228</v>
      </c>
      <c r="AA209" s="4">
        <f t="shared" si="118"/>
        <v>231.89368569438204</v>
      </c>
      <c r="AB209" s="4">
        <f t="shared" si="119"/>
        <v>583.29065986619844</v>
      </c>
      <c r="AC209" s="4">
        <f t="shared" si="120"/>
        <v>201.74536510205624</v>
      </c>
      <c r="AD209" s="4">
        <f t="shared" si="121"/>
        <v>583.29065986619844</v>
      </c>
      <c r="AE209" s="4">
        <f t="shared" si="122"/>
        <v>201.74536510205624</v>
      </c>
      <c r="AF209" s="4">
        <f t="shared" si="123"/>
        <v>416.60631430561796</v>
      </c>
    </row>
    <row r="210" spans="1:32" x14ac:dyDescent="0.35">
      <c r="A210" s="62">
        <v>72.498999999999995</v>
      </c>
      <c r="B210" s="29">
        <v>-44.327609486916472</v>
      </c>
      <c r="C210" s="29">
        <v>44.830791123535384</v>
      </c>
      <c r="D210" s="9">
        <f t="shared" si="101"/>
        <v>584.54433811309559</v>
      </c>
      <c r="E210" s="9">
        <f t="shared" si="102"/>
        <v>196.36076532919441</v>
      </c>
      <c r="F210" s="4">
        <f t="shared" si="103"/>
        <v>0</v>
      </c>
      <c r="G210" s="4">
        <f t="shared" si="104"/>
        <v>581.24433811309564</v>
      </c>
      <c r="H210" s="4">
        <f t="shared" si="105"/>
        <v>-452.13923467080559</v>
      </c>
      <c r="I210" s="4">
        <f t="shared" si="106"/>
        <v>659.44968446874896</v>
      </c>
      <c r="J210" s="4">
        <f t="shared" si="107"/>
        <v>-677.11961445291945</v>
      </c>
      <c r="K210" s="4">
        <f t="shared" si="108"/>
        <v>745.54433811309559</v>
      </c>
      <c r="L210" s="4">
        <f t="array" aca="1" ref="L210" ca="1">INDIRECT(ADDRESS(ROW(L210),COLUMN(G210)+F210))</f>
        <v>581.24433811309564</v>
      </c>
      <c r="M210" s="9">
        <f t="shared" si="109"/>
        <v>584.54433811309559</v>
      </c>
      <c r="N210" s="9">
        <f t="shared" si="110"/>
        <v>196.36076532919441</v>
      </c>
      <c r="O210" s="4">
        <f t="shared" si="111"/>
        <v>0</v>
      </c>
      <c r="P210" s="4">
        <f t="shared" si="126"/>
        <v>581.24433811309564</v>
      </c>
      <c r="Q210" s="4">
        <f t="shared" si="124"/>
        <v>-452.13923467080559</v>
      </c>
      <c r="R210" s="4">
        <f t="shared" si="112"/>
        <v>659.44968446874896</v>
      </c>
      <c r="S210" s="4">
        <f t="shared" si="113"/>
        <v>-677.11961445291945</v>
      </c>
      <c r="T210" s="4">
        <f t="shared" si="114"/>
        <v>745.54433811309559</v>
      </c>
      <c r="U210" s="4">
        <f t="array" aca="1" ref="U210" ca="1">INDIRECT(ADDRESS(ROW(U210),COLUMN(P210)+O210))</f>
        <v>581.24433811309564</v>
      </c>
      <c r="V210" s="4">
        <f t="shared" si="115"/>
        <v>-606.00369764919037</v>
      </c>
      <c r="W210" s="4">
        <f t="shared" si="116"/>
        <v>-418.37111103987701</v>
      </c>
      <c r="X210" s="4">
        <f t="shared" si="127"/>
        <v>418.37111103987701</v>
      </c>
      <c r="Y210" s="4">
        <f t="shared" ca="1" si="125"/>
        <v>581.24433811309564</v>
      </c>
      <c r="Z210" s="4">
        <f t="shared" si="117"/>
        <v>575.01143660788284</v>
      </c>
      <c r="AA210" s="4">
        <f t="shared" si="118"/>
        <v>226.59342629199938</v>
      </c>
      <c r="AB210" s="4">
        <f t="shared" si="119"/>
        <v>584.54433811309559</v>
      </c>
      <c r="AC210" s="4">
        <f t="shared" si="120"/>
        <v>196.36076532919441</v>
      </c>
      <c r="AD210" s="4">
        <f t="shared" si="121"/>
        <v>584.54433811309559</v>
      </c>
      <c r="AE210" s="4">
        <f t="shared" si="122"/>
        <v>196.36076532919441</v>
      </c>
      <c r="AF210" s="4">
        <f t="shared" si="123"/>
        <v>421.90657370800062</v>
      </c>
    </row>
    <row r="211" spans="1:32" x14ac:dyDescent="0.35">
      <c r="A211" s="62">
        <v>72.998999999999995</v>
      </c>
      <c r="B211" s="29">
        <v>-44.420718794222907</v>
      </c>
      <c r="C211" s="29">
        <v>44.928080443938377</v>
      </c>
      <c r="D211" s="9">
        <f t="shared" si="101"/>
        <v>585.74961498796927</v>
      </c>
      <c r="E211" s="9">
        <f t="shared" si="102"/>
        <v>190.96441147783048</v>
      </c>
      <c r="F211" s="4">
        <f t="shared" si="103"/>
        <v>0</v>
      </c>
      <c r="G211" s="4">
        <f t="shared" si="104"/>
        <v>582.44961498796931</v>
      </c>
      <c r="H211" s="4">
        <f t="shared" si="105"/>
        <v>-457.53558852216952</v>
      </c>
      <c r="I211" s="4">
        <f t="shared" si="106"/>
        <v>656.09057462921839</v>
      </c>
      <c r="J211" s="4">
        <f t="shared" si="107"/>
        <v>-676.72050017026606</v>
      </c>
      <c r="K211" s="4">
        <f t="shared" si="108"/>
        <v>746.74961498796927</v>
      </c>
      <c r="L211" s="4">
        <f t="array" aca="1" ref="L211" ca="1">INDIRECT(ADDRESS(ROW(L211),COLUMN(G211)+F211))</f>
        <v>582.44961498796931</v>
      </c>
      <c r="M211" s="9">
        <f t="shared" si="109"/>
        <v>585.74961498796927</v>
      </c>
      <c r="N211" s="9">
        <f t="shared" si="110"/>
        <v>190.96441147783048</v>
      </c>
      <c r="O211" s="4">
        <f t="shared" si="111"/>
        <v>0</v>
      </c>
      <c r="P211" s="4">
        <f t="shared" si="126"/>
        <v>582.44961498796931</v>
      </c>
      <c r="Q211" s="4">
        <f t="shared" si="124"/>
        <v>-457.53558852216952</v>
      </c>
      <c r="R211" s="4">
        <f t="shared" si="112"/>
        <v>656.09057462921839</v>
      </c>
      <c r="S211" s="4">
        <f t="shared" si="113"/>
        <v>-676.72050017026606</v>
      </c>
      <c r="T211" s="4">
        <f t="shared" si="114"/>
        <v>746.74961498796927</v>
      </c>
      <c r="U211" s="4">
        <f t="array" aca="1" ref="U211" ca="1">INDIRECT(ADDRESS(ROW(U211),COLUMN(P211)+O211))</f>
        <v>582.44961498796931</v>
      </c>
      <c r="V211" s="4">
        <f t="shared" si="115"/>
        <v>-607.84263282004451</v>
      </c>
      <c r="W211" s="4">
        <f t="shared" si="116"/>
        <v>-423.21826814347014</v>
      </c>
      <c r="X211" s="4">
        <f t="shared" si="127"/>
        <v>423.21826814347014</v>
      </c>
      <c r="Y211" s="4">
        <f t="shared" ca="1" si="125"/>
        <v>582.44961498796931</v>
      </c>
      <c r="Z211" s="4">
        <f t="shared" si="117"/>
        <v>576.48090285553758</v>
      </c>
      <c r="AA211" s="4">
        <f t="shared" si="118"/>
        <v>221.27911047693178</v>
      </c>
      <c r="AB211" s="4">
        <f t="shared" si="119"/>
        <v>585.74961498796927</v>
      </c>
      <c r="AC211" s="4">
        <f t="shared" si="120"/>
        <v>190.96441147783048</v>
      </c>
      <c r="AD211" s="4">
        <f t="shared" si="121"/>
        <v>585.74961498796927</v>
      </c>
      <c r="AE211" s="4">
        <f t="shared" si="122"/>
        <v>190.96441147783048</v>
      </c>
      <c r="AF211" s="4">
        <f t="shared" si="123"/>
        <v>427.22088952306819</v>
      </c>
    </row>
    <row r="212" spans="1:32" x14ac:dyDescent="0.35">
      <c r="A212" s="62">
        <v>73.498999999999995</v>
      </c>
      <c r="B212" s="29">
        <v>-44.51436453059074</v>
      </c>
      <c r="C212" s="29">
        <v>45.025178944497142</v>
      </c>
      <c r="D212" s="9">
        <f t="shared" si="101"/>
        <v>586.90636552306046</v>
      </c>
      <c r="E212" s="9">
        <f t="shared" si="102"/>
        <v>185.55674557461128</v>
      </c>
      <c r="F212" s="4">
        <f t="shared" si="103"/>
        <v>0</v>
      </c>
      <c r="G212" s="4">
        <f t="shared" si="104"/>
        <v>583.6063655230605</v>
      </c>
      <c r="H212" s="4">
        <f t="shared" si="105"/>
        <v>-462.94325442538872</v>
      </c>
      <c r="I212" s="4">
        <f t="shared" si="106"/>
        <v>652.69160712526832</v>
      </c>
      <c r="J212" s="4">
        <f t="shared" si="107"/>
        <v>-676.31349763749358</v>
      </c>
      <c r="K212" s="4">
        <f t="shared" si="108"/>
        <v>747.90636552306046</v>
      </c>
      <c r="L212" s="4">
        <f t="array" aca="1" ref="L212" ca="1">INDIRECT(ADDRESS(ROW(L212),COLUMN(G212)+F212))</f>
        <v>583.6063655230605</v>
      </c>
      <c r="M212" s="9">
        <f t="shared" si="109"/>
        <v>586.90636552306046</v>
      </c>
      <c r="N212" s="9">
        <f t="shared" si="110"/>
        <v>185.55674557461128</v>
      </c>
      <c r="O212" s="4">
        <f t="shared" si="111"/>
        <v>0</v>
      </c>
      <c r="P212" s="4">
        <f t="shared" si="126"/>
        <v>583.6063655230605</v>
      </c>
      <c r="Q212" s="4">
        <f t="shared" si="124"/>
        <v>-462.94325442538872</v>
      </c>
      <c r="R212" s="4">
        <f t="shared" si="112"/>
        <v>652.69160712526832</v>
      </c>
      <c r="S212" s="4">
        <f t="shared" si="113"/>
        <v>-676.31349763749358</v>
      </c>
      <c r="T212" s="4">
        <f t="shared" si="114"/>
        <v>747.90636552306046</v>
      </c>
      <c r="U212" s="4">
        <f t="array" aca="1" ref="U212" ca="1">INDIRECT(ADDRESS(ROW(U212),COLUMN(P212)+O212))</f>
        <v>583.6063655230605</v>
      </c>
      <c r="V212" s="4">
        <f t="shared" si="115"/>
        <v>-609.63976303520451</v>
      </c>
      <c r="W212" s="4">
        <f t="shared" si="116"/>
        <v>-428.07967251831286</v>
      </c>
      <c r="X212" s="4">
        <f t="shared" si="127"/>
        <v>428.07967251831286</v>
      </c>
      <c r="Y212" s="4">
        <f t="shared" ca="1" si="125"/>
        <v>583.6063655230605</v>
      </c>
      <c r="Z212" s="4">
        <f t="shared" si="117"/>
        <v>577.902548611724</v>
      </c>
      <c r="AA212" s="4">
        <f t="shared" si="118"/>
        <v>215.95117402831198</v>
      </c>
      <c r="AB212" s="4">
        <f t="shared" si="119"/>
        <v>586.90636552306046</v>
      </c>
      <c r="AC212" s="4">
        <f t="shared" si="120"/>
        <v>185.55674557461128</v>
      </c>
      <c r="AD212" s="4">
        <f t="shared" si="121"/>
        <v>586.90636552306046</v>
      </c>
      <c r="AE212" s="4">
        <f t="shared" si="122"/>
        <v>185.55674557461128</v>
      </c>
      <c r="AF212" s="4">
        <f t="shared" si="123"/>
        <v>432.54882597168802</v>
      </c>
    </row>
    <row r="213" spans="1:32" x14ac:dyDescent="0.35">
      <c r="A213" s="62">
        <v>73.998999999999995</v>
      </c>
      <c r="B213" s="29">
        <v>-44.608573635710059</v>
      </c>
      <c r="C213" s="29">
        <v>45.122110344946869</v>
      </c>
      <c r="D213" s="9">
        <f t="shared" si="101"/>
        <v>588.01446755616166</v>
      </c>
      <c r="E213" s="9">
        <f t="shared" si="102"/>
        <v>180.13821054839423</v>
      </c>
      <c r="F213" s="4">
        <f t="shared" si="103"/>
        <v>0</v>
      </c>
      <c r="G213" s="4">
        <f t="shared" si="104"/>
        <v>584.71446755616171</v>
      </c>
      <c r="H213" s="4">
        <f t="shared" si="105"/>
        <v>-468.36178945160577</v>
      </c>
      <c r="I213" s="4">
        <f t="shared" si="106"/>
        <v>649.25304273573499</v>
      </c>
      <c r="J213" s="4">
        <f t="shared" si="107"/>
        <v>-675.89861619939404</v>
      </c>
      <c r="K213" s="4">
        <f t="shared" si="108"/>
        <v>749.01446755616166</v>
      </c>
      <c r="L213" s="4">
        <f t="array" aca="1" ref="L213" ca="1">INDIRECT(ADDRESS(ROW(L213),COLUMN(G213)+F213))</f>
        <v>584.71446755616171</v>
      </c>
      <c r="M213" s="9">
        <f t="shared" si="109"/>
        <v>588.01446755616166</v>
      </c>
      <c r="N213" s="9">
        <f t="shared" si="110"/>
        <v>180.13821054839423</v>
      </c>
      <c r="O213" s="4">
        <f t="shared" si="111"/>
        <v>0</v>
      </c>
      <c r="P213" s="4">
        <f t="shared" si="126"/>
        <v>584.71446755616171</v>
      </c>
      <c r="Q213" s="4">
        <f t="shared" si="124"/>
        <v>-468.36178945160577</v>
      </c>
      <c r="R213" s="4">
        <f t="shared" si="112"/>
        <v>649.25304273573499</v>
      </c>
      <c r="S213" s="4">
        <f t="shared" si="113"/>
        <v>-675.89861619939404</v>
      </c>
      <c r="T213" s="4">
        <f t="shared" si="114"/>
        <v>749.01446755616166</v>
      </c>
      <c r="U213" s="4">
        <f t="array" aca="1" ref="U213" ca="1">INDIRECT(ADDRESS(ROW(U213),COLUMN(P213)+O213))</f>
        <v>584.71446755616171</v>
      </c>
      <c r="V213" s="4">
        <f t="shared" si="115"/>
        <v>-611.39495436850007</v>
      </c>
      <c r="W213" s="4">
        <f t="shared" si="116"/>
        <v>-432.95494472350782</v>
      </c>
      <c r="X213" s="4">
        <f t="shared" si="127"/>
        <v>432.95494472350782</v>
      </c>
      <c r="Y213" s="4">
        <f t="shared" ca="1" si="125"/>
        <v>584.71446755616171</v>
      </c>
      <c r="Z213" s="4">
        <f t="shared" si="117"/>
        <v>579.27623154143794</v>
      </c>
      <c r="AA213" s="4">
        <f t="shared" si="118"/>
        <v>210.61005380329078</v>
      </c>
      <c r="AB213" s="4">
        <f t="shared" si="119"/>
        <v>588.01446755616166</v>
      </c>
      <c r="AC213" s="4">
        <f t="shared" si="120"/>
        <v>180.13821054839423</v>
      </c>
      <c r="AD213" s="4">
        <f t="shared" si="121"/>
        <v>588.01446755616166</v>
      </c>
      <c r="AE213" s="4">
        <f t="shared" si="122"/>
        <v>180.13821054839423</v>
      </c>
      <c r="AF213" s="4">
        <f t="shared" si="123"/>
        <v>437.88994619670922</v>
      </c>
    </row>
    <row r="214" spans="1:32" x14ac:dyDescent="0.35">
      <c r="A214" s="62">
        <v>74.498999999999995</v>
      </c>
      <c r="B214" s="29">
        <v>-44.703373949016495</v>
      </c>
      <c r="C214" s="29">
        <v>45.218898450243671</v>
      </c>
      <c r="D214" s="9">
        <f t="shared" si="101"/>
        <v>589.07380168718953</v>
      </c>
      <c r="E214" s="9">
        <f t="shared" si="102"/>
        <v>174.7092502282575</v>
      </c>
      <c r="F214" s="4">
        <f t="shared" si="103"/>
        <v>0</v>
      </c>
      <c r="G214" s="4">
        <f t="shared" si="104"/>
        <v>585.77380168718958</v>
      </c>
      <c r="H214" s="4">
        <f t="shared" si="105"/>
        <v>-473.79074977174253</v>
      </c>
      <c r="I214" s="4">
        <f t="shared" si="106"/>
        <v>645.77514470452365</v>
      </c>
      <c r="J214" s="4">
        <f t="shared" si="107"/>
        <v>-675.47586415999331</v>
      </c>
      <c r="K214" s="4">
        <f t="shared" si="108"/>
        <v>750.07380168718953</v>
      </c>
      <c r="L214" s="4">
        <f t="array" aca="1" ref="L214" ca="1">INDIRECT(ADDRESS(ROW(L214),COLUMN(G214)+F214))</f>
        <v>585.77380168718958</v>
      </c>
      <c r="M214" s="9">
        <f t="shared" si="109"/>
        <v>589.07380168718953</v>
      </c>
      <c r="N214" s="9">
        <f t="shared" si="110"/>
        <v>174.7092502282575</v>
      </c>
      <c r="O214" s="4">
        <f t="shared" si="111"/>
        <v>0</v>
      </c>
      <c r="P214" s="4">
        <f t="shared" si="126"/>
        <v>585.77380168718958</v>
      </c>
      <c r="Q214" s="4">
        <f t="shared" si="124"/>
        <v>-473.79074977174253</v>
      </c>
      <c r="R214" s="4">
        <f t="shared" si="112"/>
        <v>645.77514470452365</v>
      </c>
      <c r="S214" s="4">
        <f t="shared" si="113"/>
        <v>-675.47586415999331</v>
      </c>
      <c r="T214" s="4">
        <f t="shared" si="114"/>
        <v>750.07380168718953</v>
      </c>
      <c r="U214" s="4">
        <f t="array" aca="1" ref="U214" ca="1">INDIRECT(ADDRESS(ROW(U214),COLUMN(P214)+O214))</f>
        <v>585.77380168718958</v>
      </c>
      <c r="V214" s="4">
        <f t="shared" si="115"/>
        <v>-613.10807634827222</v>
      </c>
      <c r="W214" s="4">
        <f t="shared" si="116"/>
        <v>-437.84370273974946</v>
      </c>
      <c r="X214" s="4">
        <f t="shared" si="127"/>
        <v>437.84370273974946</v>
      </c>
      <c r="Y214" s="4">
        <f t="shared" ca="1" si="125"/>
        <v>585.77380168718958</v>
      </c>
      <c r="Z214" s="4">
        <f t="shared" si="117"/>
        <v>580.60181201958255</v>
      </c>
      <c r="AA214" s="4">
        <f t="shared" si="118"/>
        <v>205.25618773550951</v>
      </c>
      <c r="AB214" s="4">
        <f t="shared" si="119"/>
        <v>589.07380168718953</v>
      </c>
      <c r="AC214" s="4">
        <f t="shared" si="120"/>
        <v>174.7092502282575</v>
      </c>
      <c r="AD214" s="4">
        <f t="shared" si="121"/>
        <v>589.07380168718953</v>
      </c>
      <c r="AE214" s="4">
        <f t="shared" si="122"/>
        <v>174.7092502282575</v>
      </c>
      <c r="AF214" s="4">
        <f t="shared" si="123"/>
        <v>443.24381226449049</v>
      </c>
    </row>
    <row r="215" spans="1:32" x14ac:dyDescent="0.35">
      <c r="A215" s="62">
        <v>74.998999999999995</v>
      </c>
      <c r="B215" s="29">
        <v>-44.798794264023414</v>
      </c>
      <c r="C215" s="29">
        <v>45.315567181484681</v>
      </c>
      <c r="D215" s="9">
        <f t="shared" si="101"/>
        <v>590.08425123082384</v>
      </c>
      <c r="E215" s="9">
        <f t="shared" si="102"/>
        <v>169.27030934243498</v>
      </c>
      <c r="F215" s="4">
        <f t="shared" si="103"/>
        <v>0</v>
      </c>
      <c r="G215" s="4">
        <f t="shared" si="104"/>
        <v>586.78425123082388</v>
      </c>
      <c r="H215" s="4">
        <f t="shared" si="105"/>
        <v>-479.22969065756502</v>
      </c>
      <c r="I215" s="4">
        <f t="shared" si="106"/>
        <v>642.25817870934827</v>
      </c>
      <c r="J215" s="4">
        <f t="shared" si="107"/>
        <v>-675.04524873691309</v>
      </c>
      <c r="K215" s="4">
        <f t="shared" si="108"/>
        <v>751.08425123082384</v>
      </c>
      <c r="L215" s="4">
        <f t="array" aca="1" ref="L215" ca="1">INDIRECT(ADDRESS(ROW(L215),COLUMN(G215)+F215))</f>
        <v>586.78425123082388</v>
      </c>
      <c r="M215" s="9">
        <f t="shared" si="109"/>
        <v>590.08425123082384</v>
      </c>
      <c r="N215" s="9">
        <f t="shared" si="110"/>
        <v>169.27030934243498</v>
      </c>
      <c r="O215" s="4">
        <f t="shared" si="111"/>
        <v>0</v>
      </c>
      <c r="P215" s="4">
        <f t="shared" si="126"/>
        <v>586.78425123082388</v>
      </c>
      <c r="Q215" s="4">
        <f t="shared" si="124"/>
        <v>-479.22969065756502</v>
      </c>
      <c r="R215" s="4">
        <f t="shared" si="112"/>
        <v>642.25817870934827</v>
      </c>
      <c r="S215" s="4">
        <f t="shared" si="113"/>
        <v>-675.04524873691309</v>
      </c>
      <c r="T215" s="4">
        <f t="shared" si="114"/>
        <v>751.08425123082384</v>
      </c>
      <c r="U215" s="4">
        <f t="array" aca="1" ref="U215" ca="1">INDIRECT(ADDRESS(ROW(U215),COLUMN(P215)+O215))</f>
        <v>586.78425123082388</v>
      </c>
      <c r="V215" s="4">
        <f t="shared" si="115"/>
        <v>-614.77900197686313</v>
      </c>
      <c r="W215" s="4">
        <f t="shared" si="116"/>
        <v>-442.74556195245628</v>
      </c>
      <c r="X215" s="4">
        <f t="shared" si="127"/>
        <v>442.74556195245628</v>
      </c>
      <c r="Y215" s="4">
        <f t="shared" ca="1" si="125"/>
        <v>586.78425123082388</v>
      </c>
      <c r="Z215" s="4">
        <f t="shared" si="117"/>
        <v>581.87915308514744</v>
      </c>
      <c r="AA215" s="4">
        <f t="shared" si="118"/>
        <v>199.89001483448399</v>
      </c>
      <c r="AB215" s="4">
        <f t="shared" si="119"/>
        <v>590.08425123082384</v>
      </c>
      <c r="AC215" s="4">
        <f t="shared" si="120"/>
        <v>169.27030934243498</v>
      </c>
      <c r="AD215" s="4">
        <f t="shared" si="121"/>
        <v>590.08425123082384</v>
      </c>
      <c r="AE215" s="4">
        <f t="shared" si="122"/>
        <v>169.27030934243498</v>
      </c>
      <c r="AF215" s="4">
        <f t="shared" si="123"/>
        <v>448.60998516551604</v>
      </c>
    </row>
    <row r="216" spans="1:32" x14ac:dyDescent="0.35">
      <c r="A216" s="62">
        <v>75.498999999999995</v>
      </c>
      <c r="B216" s="29">
        <v>-44.894864386620554</v>
      </c>
      <c r="C216" s="29">
        <v>45.412140607940209</v>
      </c>
      <c r="D216" s="9">
        <f t="shared" si="101"/>
        <v>591.04570216490413</v>
      </c>
      <c r="E216" s="9">
        <f t="shared" si="102"/>
        <v>163.82183351830096</v>
      </c>
      <c r="F216" s="4">
        <f t="shared" si="103"/>
        <v>0</v>
      </c>
      <c r="G216" s="4">
        <f t="shared" si="104"/>
        <v>587.74570216490417</v>
      </c>
      <c r="H216" s="4">
        <f t="shared" si="105"/>
        <v>-484.67816648169901</v>
      </c>
      <c r="I216" s="4">
        <f t="shared" si="106"/>
        <v>638.70241282855068</v>
      </c>
      <c r="J216" s="4">
        <f t="shared" si="107"/>
        <v>-674.60677601115253</v>
      </c>
      <c r="K216" s="4">
        <f t="shared" si="108"/>
        <v>752.04570216490413</v>
      </c>
      <c r="L216" s="4">
        <f t="array" aca="1" ref="L216" ca="1">INDIRECT(ADDRESS(ROW(L216),COLUMN(G216)+F216))</f>
        <v>587.74570216490417</v>
      </c>
      <c r="M216" s="9">
        <f t="shared" si="109"/>
        <v>591.04570216490413</v>
      </c>
      <c r="N216" s="9">
        <f t="shared" si="110"/>
        <v>163.82183351830096</v>
      </c>
      <c r="O216" s="4">
        <f t="shared" si="111"/>
        <v>0</v>
      </c>
      <c r="P216" s="4">
        <f t="shared" si="126"/>
        <v>587.74570216490417</v>
      </c>
      <c r="Q216" s="4">
        <f t="shared" si="124"/>
        <v>-484.67816648169901</v>
      </c>
      <c r="R216" s="4">
        <f t="shared" si="112"/>
        <v>638.70241282855068</v>
      </c>
      <c r="S216" s="4">
        <f t="shared" si="113"/>
        <v>-674.60677601115253</v>
      </c>
      <c r="T216" s="4">
        <f t="shared" si="114"/>
        <v>752.04570216490413</v>
      </c>
      <c r="U216" s="4">
        <f t="array" aca="1" ref="U216" ca="1">INDIRECT(ADDRESS(ROW(U216),COLUMN(P216)+O216))</f>
        <v>587.74570216490417</v>
      </c>
      <c r="V216" s="4">
        <f t="shared" si="115"/>
        <v>-616.40760775024569</v>
      </c>
      <c r="W216" s="4">
        <f t="shared" si="116"/>
        <v>-447.66013513043254</v>
      </c>
      <c r="X216" s="4">
        <f t="shared" si="127"/>
        <v>447.66013513043254</v>
      </c>
      <c r="Y216" s="4">
        <f t="shared" ca="1" si="125"/>
        <v>587.74570216490417</v>
      </c>
      <c r="Z216" s="4">
        <f t="shared" si="117"/>
        <v>583.10812039114933</v>
      </c>
      <c r="AA216" s="4">
        <f t="shared" si="118"/>
        <v>194.51197518602476</v>
      </c>
      <c r="AB216" s="4">
        <f t="shared" si="119"/>
        <v>591.04570216490413</v>
      </c>
      <c r="AC216" s="4">
        <f t="shared" si="120"/>
        <v>163.82183351830096</v>
      </c>
      <c r="AD216" s="4">
        <f t="shared" si="121"/>
        <v>591.04570216490413</v>
      </c>
      <c r="AE216" s="4">
        <f t="shared" si="122"/>
        <v>163.82183351830096</v>
      </c>
      <c r="AF216" s="4">
        <f t="shared" si="123"/>
        <v>453.98802481397524</v>
      </c>
    </row>
    <row r="217" spans="1:32" x14ac:dyDescent="0.35">
      <c r="A217" s="62">
        <v>75.998999999999995</v>
      </c>
      <c r="B217" s="29">
        <v>-44.991615197687437</v>
      </c>
      <c r="C217" s="29">
        <v>45.508642980336937</v>
      </c>
      <c r="D217" s="9">
        <f t="shared" si="101"/>
        <v>591.95804307422748</v>
      </c>
      <c r="E217" s="9">
        <f t="shared" si="102"/>
        <v>158.36426928355138</v>
      </c>
      <c r="F217" s="4">
        <f t="shared" si="103"/>
        <v>0</v>
      </c>
      <c r="G217" s="4">
        <f t="shared" si="104"/>
        <v>588.65804307422752</v>
      </c>
      <c r="H217" s="4">
        <f t="shared" si="105"/>
        <v>-490.13573071644862</v>
      </c>
      <c r="I217" s="4">
        <f t="shared" si="106"/>
        <v>635.10811750587902</v>
      </c>
      <c r="J217" s="4">
        <f t="shared" si="107"/>
        <v>-674.16045087192447</v>
      </c>
      <c r="K217" s="4">
        <f t="shared" si="108"/>
        <v>752.95804307422748</v>
      </c>
      <c r="L217" s="4">
        <f t="array" aca="1" ref="L217" ca="1">INDIRECT(ADDRESS(ROW(L217),COLUMN(G217)+F217))</f>
        <v>588.65804307422752</v>
      </c>
      <c r="M217" s="9">
        <f t="shared" si="109"/>
        <v>591.95804307422748</v>
      </c>
      <c r="N217" s="9">
        <f t="shared" si="110"/>
        <v>158.36426928355138</v>
      </c>
      <c r="O217" s="4">
        <f t="shared" si="111"/>
        <v>0</v>
      </c>
      <c r="P217" s="4">
        <f t="shared" si="126"/>
        <v>588.65804307422752</v>
      </c>
      <c r="Q217" s="4">
        <f t="shared" si="124"/>
        <v>-490.13573071644862</v>
      </c>
      <c r="R217" s="4">
        <f t="shared" si="112"/>
        <v>635.10811750587902</v>
      </c>
      <c r="S217" s="4">
        <f t="shared" si="113"/>
        <v>-674.16045087192447</v>
      </c>
      <c r="T217" s="4">
        <f t="shared" si="114"/>
        <v>752.95804307422748</v>
      </c>
      <c r="U217" s="4">
        <f t="array" aca="1" ref="U217" ca="1">INDIRECT(ADDRESS(ROW(U217),COLUMN(P217)+O217))</f>
        <v>588.65804307422752</v>
      </c>
      <c r="V217" s="4">
        <f t="shared" si="115"/>
        <v>-617.99377367783347</v>
      </c>
      <c r="W217" s="4">
        <f t="shared" si="116"/>
        <v>-452.58703239968872</v>
      </c>
      <c r="X217" s="4">
        <f t="shared" si="127"/>
        <v>452.58703239968872</v>
      </c>
      <c r="Y217" s="4">
        <f t="shared" ca="1" si="125"/>
        <v>588.65804307422752</v>
      </c>
      <c r="Z217" s="4">
        <f t="shared" si="117"/>
        <v>584.28858214997808</v>
      </c>
      <c r="AA217" s="4">
        <f t="shared" si="118"/>
        <v>189.12250995384025</v>
      </c>
      <c r="AB217" s="4">
        <f t="shared" si="119"/>
        <v>591.95804307422748</v>
      </c>
      <c r="AC217" s="4">
        <f t="shared" si="120"/>
        <v>158.36426928355138</v>
      </c>
      <c r="AD217" s="4">
        <f t="shared" si="121"/>
        <v>591.95804307422748</v>
      </c>
      <c r="AE217" s="4">
        <f t="shared" si="122"/>
        <v>158.36426928355138</v>
      </c>
      <c r="AF217" s="4">
        <f t="shared" si="123"/>
        <v>459.37749004615978</v>
      </c>
    </row>
    <row r="218" spans="1:32" x14ac:dyDescent="0.35">
      <c r="A218" s="62">
        <v>76.498999999999995</v>
      </c>
      <c r="B218" s="29">
        <v>-45.089078720407798</v>
      </c>
      <c r="C218" s="29">
        <v>45.60509876554319</v>
      </c>
      <c r="D218" s="9">
        <f t="shared" si="101"/>
        <v>592.82116508936929</v>
      </c>
      <c r="E218" s="9">
        <f t="shared" si="102"/>
        <v>152.89806406872992</v>
      </c>
      <c r="F218" s="4">
        <f t="shared" si="103"/>
        <v>0</v>
      </c>
      <c r="G218" s="4">
        <f t="shared" si="104"/>
        <v>589.52116508936933</v>
      </c>
      <c r="H218" s="4">
        <f t="shared" si="105"/>
        <v>-495.60193593127008</v>
      </c>
      <c r="I218" s="4">
        <f t="shared" si="106"/>
        <v>631.47556551309799</v>
      </c>
      <c r="J218" s="4">
        <f t="shared" si="107"/>
        <v>-673.70627695615917</v>
      </c>
      <c r="K218" s="4">
        <f t="shared" si="108"/>
        <v>753.82116508936929</v>
      </c>
      <c r="L218" s="4">
        <f t="array" aca="1" ref="L218" ca="1">INDIRECT(ADDRESS(ROW(L218),COLUMN(G218)+F218))</f>
        <v>589.52116508936933</v>
      </c>
      <c r="M218" s="9">
        <f t="shared" si="109"/>
        <v>592.82116508936929</v>
      </c>
      <c r="N218" s="9">
        <f t="shared" si="110"/>
        <v>152.89806406872992</v>
      </c>
      <c r="O218" s="4">
        <f t="shared" si="111"/>
        <v>0</v>
      </c>
      <c r="P218" s="4">
        <f t="shared" si="126"/>
        <v>589.52116508936933</v>
      </c>
      <c r="Q218" s="4">
        <f t="shared" si="124"/>
        <v>-495.60193593127008</v>
      </c>
      <c r="R218" s="4">
        <f t="shared" si="112"/>
        <v>631.47556551309799</v>
      </c>
      <c r="S218" s="4">
        <f t="shared" si="113"/>
        <v>-673.70627695615917</v>
      </c>
      <c r="T218" s="4">
        <f t="shared" si="114"/>
        <v>753.82116508936929</v>
      </c>
      <c r="U218" s="4">
        <f t="array" aca="1" ref="U218" ca="1">INDIRECT(ADDRESS(ROW(U218),COLUMN(P218)+O218))</f>
        <v>589.52116508936933</v>
      </c>
      <c r="V218" s="4">
        <f t="shared" si="115"/>
        <v>-619.53738330252031</v>
      </c>
      <c r="W218" s="4">
        <f t="shared" si="116"/>
        <v>-457.52586121203706</v>
      </c>
      <c r="X218" s="4">
        <f t="shared" si="127"/>
        <v>457.52586121203706</v>
      </c>
      <c r="Y218" s="4">
        <f t="shared" ca="1" si="125"/>
        <v>589.52116508936933</v>
      </c>
      <c r="Z218" s="4">
        <f t="shared" si="117"/>
        <v>585.42040907376816</v>
      </c>
      <c r="AA218" s="4">
        <f t="shared" si="118"/>
        <v>183.7220613824714</v>
      </c>
      <c r="AB218" s="4">
        <f t="shared" si="119"/>
        <v>592.82116508936929</v>
      </c>
      <c r="AC218" s="4">
        <f t="shared" si="120"/>
        <v>152.89806406872992</v>
      </c>
      <c r="AD218" s="4">
        <f t="shared" si="121"/>
        <v>592.82116508936929</v>
      </c>
      <c r="AE218" s="4">
        <f t="shared" si="122"/>
        <v>152.89806406872992</v>
      </c>
      <c r="AF218" s="4">
        <f t="shared" si="123"/>
        <v>464.7779386175286</v>
      </c>
    </row>
    <row r="219" spans="1:32" x14ac:dyDescent="0.35">
      <c r="A219" s="62">
        <v>76.998999999999995</v>
      </c>
      <c r="B219" s="29">
        <v>-45.187288192714078</v>
      </c>
      <c r="C219" s="29">
        <v>45.701532682821977</v>
      </c>
      <c r="D219" s="9">
        <f t="shared" si="101"/>
        <v>593.63496182008896</v>
      </c>
      <c r="E219" s="9">
        <f t="shared" si="102"/>
        <v>147.42366621127164</v>
      </c>
      <c r="F219" s="4">
        <f t="shared" si="103"/>
        <v>0</v>
      </c>
      <c r="G219" s="4">
        <f t="shared" si="104"/>
        <v>590.33496182008901</v>
      </c>
      <c r="H219" s="4">
        <f t="shared" si="105"/>
        <v>-501.07633378872833</v>
      </c>
      <c r="I219" s="4">
        <f t="shared" si="106"/>
        <v>627.80503191027958</v>
      </c>
      <c r="J219" s="4">
        <f t="shared" si="107"/>
        <v>-673.24425658222549</v>
      </c>
      <c r="K219" s="4">
        <f t="shared" si="108"/>
        <v>754.63496182008896</v>
      </c>
      <c r="L219" s="4">
        <f t="array" aca="1" ref="L219" ca="1">INDIRECT(ADDRESS(ROW(L219),COLUMN(G219)+F219))</f>
        <v>590.33496182008901</v>
      </c>
      <c r="M219" s="9">
        <f t="shared" si="109"/>
        <v>593.63496182008896</v>
      </c>
      <c r="N219" s="9">
        <f t="shared" si="110"/>
        <v>147.42366621127164</v>
      </c>
      <c r="O219" s="4">
        <f t="shared" si="111"/>
        <v>0</v>
      </c>
      <c r="P219" s="4">
        <f t="shared" si="126"/>
        <v>590.33496182008901</v>
      </c>
      <c r="Q219" s="4">
        <f t="shared" si="124"/>
        <v>-501.07633378872833</v>
      </c>
      <c r="R219" s="4">
        <f t="shared" si="112"/>
        <v>627.80503191027958</v>
      </c>
      <c r="S219" s="4">
        <f t="shared" si="113"/>
        <v>-673.24425658222549</v>
      </c>
      <c r="T219" s="4">
        <f t="shared" si="114"/>
        <v>754.63496182008896</v>
      </c>
      <c r="U219" s="4">
        <f t="array" aca="1" ref="U219" ca="1">INDIRECT(ADDRESS(ROW(U219),COLUMN(P219)+O219))</f>
        <v>590.33496182008901</v>
      </c>
      <c r="V219" s="4">
        <f t="shared" si="115"/>
        <v>-621.03832372099612</v>
      </c>
      <c r="W219" s="4">
        <f t="shared" si="116"/>
        <v>-462.47622630800629</v>
      </c>
      <c r="X219" s="4">
        <f t="shared" si="127"/>
        <v>462.47622630800629</v>
      </c>
      <c r="Y219" s="4">
        <f t="shared" ca="1" si="125"/>
        <v>590.33496182008901</v>
      </c>
      <c r="Z219" s="4">
        <f t="shared" si="117"/>
        <v>586.50347430935994</v>
      </c>
      <c r="AA219" s="4">
        <f t="shared" si="118"/>
        <v>178.3110728017304</v>
      </c>
      <c r="AB219" s="4">
        <f t="shared" si="119"/>
        <v>593.63496182008896</v>
      </c>
      <c r="AC219" s="4">
        <f t="shared" si="120"/>
        <v>147.42366621127164</v>
      </c>
      <c r="AD219" s="4">
        <f t="shared" si="121"/>
        <v>593.63496182008896</v>
      </c>
      <c r="AE219" s="4">
        <f t="shared" si="122"/>
        <v>147.42366621127164</v>
      </c>
      <c r="AF219" s="4">
        <f t="shared" si="123"/>
        <v>470.1889271982696</v>
      </c>
    </row>
    <row r="220" spans="1:32" x14ac:dyDescent="0.35">
      <c r="A220" s="62">
        <v>77.498999999999995</v>
      </c>
      <c r="B220" s="29">
        <v>-45.286278145339331</v>
      </c>
      <c r="C220" s="29">
        <v>45.797969741832972</v>
      </c>
      <c r="D220" s="9">
        <f t="shared" si="101"/>
        <v>594.39932928285043</v>
      </c>
      <c r="E220" s="9">
        <f t="shared" si="102"/>
        <v>141.94152496124414</v>
      </c>
      <c r="F220" s="4">
        <f t="shared" si="103"/>
        <v>0</v>
      </c>
      <c r="G220" s="4">
        <f t="shared" si="104"/>
        <v>591.09932928285048</v>
      </c>
      <c r="H220" s="4">
        <f t="shared" si="105"/>
        <v>-506.55847503875589</v>
      </c>
      <c r="I220" s="4">
        <f t="shared" si="106"/>
        <v>624.09679400361335</v>
      </c>
      <c r="J220" s="4">
        <f t="shared" si="107"/>
        <v>-672.77439067738192</v>
      </c>
      <c r="K220" s="4">
        <f t="shared" si="108"/>
        <v>755.39932928285043</v>
      </c>
      <c r="L220" s="4">
        <f t="array" aca="1" ref="L220" ca="1">INDIRECT(ADDRESS(ROW(L220),COLUMN(G220)+F220))</f>
        <v>591.09932928285048</v>
      </c>
      <c r="M220" s="9">
        <f t="shared" si="109"/>
        <v>594.39932928285043</v>
      </c>
      <c r="N220" s="9">
        <f t="shared" si="110"/>
        <v>141.94152496124414</v>
      </c>
      <c r="O220" s="4">
        <f t="shared" si="111"/>
        <v>0</v>
      </c>
      <c r="P220" s="4">
        <f t="shared" si="126"/>
        <v>591.09932928285048</v>
      </c>
      <c r="Q220" s="4">
        <f t="shared" si="124"/>
        <v>-506.55847503875589</v>
      </c>
      <c r="R220" s="4">
        <f t="shared" si="112"/>
        <v>624.09679400361335</v>
      </c>
      <c r="S220" s="4">
        <f t="shared" si="113"/>
        <v>-672.77439067738192</v>
      </c>
      <c r="T220" s="4">
        <f t="shared" si="114"/>
        <v>755.39932928285043</v>
      </c>
      <c r="U220" s="4">
        <f t="array" aca="1" ref="U220" ca="1">INDIRECT(ADDRESS(ROW(U220),COLUMN(P220)+O220))</f>
        <v>591.09932928285048</v>
      </c>
      <c r="V220" s="4">
        <f t="shared" si="115"/>
        <v>-622.49648560439368</v>
      </c>
      <c r="W220" s="4">
        <f t="shared" si="116"/>
        <v>-467.43772967359456</v>
      </c>
      <c r="X220" s="4">
        <f t="shared" si="127"/>
        <v>467.43772967359456</v>
      </c>
      <c r="Y220" s="4">
        <f t="shared" ca="1" si="125"/>
        <v>591.09932928285048</v>
      </c>
      <c r="Z220" s="4">
        <f t="shared" si="117"/>
        <v>587.53765336737797</v>
      </c>
      <c r="AA220" s="4">
        <f t="shared" si="118"/>
        <v>172.88998863282282</v>
      </c>
      <c r="AB220" s="4">
        <f t="shared" si="119"/>
        <v>594.39932928285043</v>
      </c>
      <c r="AC220" s="4">
        <f t="shared" si="120"/>
        <v>141.94152496124414</v>
      </c>
      <c r="AD220" s="4">
        <f t="shared" si="121"/>
        <v>594.39932928285043</v>
      </c>
      <c r="AE220" s="4">
        <f t="shared" si="122"/>
        <v>141.94152496124414</v>
      </c>
      <c r="AF220" s="4">
        <f t="shared" si="123"/>
        <v>475.61001136717721</v>
      </c>
    </row>
    <row r="221" spans="1:32" x14ac:dyDescent="0.35">
      <c r="A221" s="62">
        <v>77.998999999999995</v>
      </c>
      <c r="B221" s="29">
        <v>-45.386084486007888</v>
      </c>
      <c r="C221" s="29">
        <v>45.894435282583117</v>
      </c>
      <c r="D221" s="9">
        <f t="shared" si="101"/>
        <v>595.1141658219193</v>
      </c>
      <c r="E221" s="9">
        <f t="shared" si="102"/>
        <v>136.45209048899079</v>
      </c>
      <c r="F221" s="4">
        <f t="shared" si="103"/>
        <v>0</v>
      </c>
      <c r="G221" s="4">
        <f t="shared" si="104"/>
        <v>591.81416582191935</v>
      </c>
      <c r="H221" s="4">
        <f t="shared" si="105"/>
        <v>-512.04790951100927</v>
      </c>
      <c r="I221" s="4">
        <f t="shared" si="106"/>
        <v>620.35113130054253</v>
      </c>
      <c r="J221" s="4">
        <f t="shared" si="107"/>
        <v>-672.29667869840193</v>
      </c>
      <c r="K221" s="4">
        <f t="shared" si="108"/>
        <v>756.1141658219193</v>
      </c>
      <c r="L221" s="4">
        <f t="array" aca="1" ref="L221" ca="1">INDIRECT(ADDRESS(ROW(L221),COLUMN(G221)+F221))</f>
        <v>591.81416582191935</v>
      </c>
      <c r="M221" s="9">
        <f t="shared" si="109"/>
        <v>595.1141658219193</v>
      </c>
      <c r="N221" s="9">
        <f t="shared" si="110"/>
        <v>136.45209048899079</v>
      </c>
      <c r="O221" s="4">
        <f t="shared" si="111"/>
        <v>0</v>
      </c>
      <c r="P221" s="4">
        <f t="shared" si="126"/>
        <v>591.81416582191935</v>
      </c>
      <c r="Q221" s="4">
        <f t="shared" si="124"/>
        <v>-512.04790951100927</v>
      </c>
      <c r="R221" s="4">
        <f t="shared" si="112"/>
        <v>620.35113130054253</v>
      </c>
      <c r="S221" s="4">
        <f t="shared" si="113"/>
        <v>-672.29667869840193</v>
      </c>
      <c r="T221" s="4">
        <f t="shared" si="114"/>
        <v>756.1141658219193</v>
      </c>
      <c r="U221" s="4">
        <f t="array" aca="1" ref="U221" ca="1">INDIRECT(ADDRESS(ROW(U221),COLUMN(P221)+O221))</f>
        <v>591.81416582191935</v>
      </c>
      <c r="V221" s="4">
        <f t="shared" si="115"/>
        <v>-623.91176321932267</v>
      </c>
      <c r="W221" s="4">
        <f t="shared" si="116"/>
        <v>-472.40997049029863</v>
      </c>
      <c r="X221" s="4">
        <f t="shared" si="127"/>
        <v>472.40997049029863</v>
      </c>
      <c r="Y221" s="4">
        <f t="shared" ca="1" si="125"/>
        <v>591.81416582191935</v>
      </c>
      <c r="Z221" s="4">
        <f t="shared" si="117"/>
        <v>588.52282404489063</v>
      </c>
      <c r="AA221" s="4">
        <f t="shared" si="118"/>
        <v>167.45925439635894</v>
      </c>
      <c r="AB221" s="4">
        <f t="shared" si="119"/>
        <v>595.1141658219193</v>
      </c>
      <c r="AC221" s="4">
        <f t="shared" si="120"/>
        <v>136.45209048899079</v>
      </c>
      <c r="AD221" s="4">
        <f t="shared" si="121"/>
        <v>595.1141658219193</v>
      </c>
      <c r="AE221" s="4">
        <f t="shared" si="122"/>
        <v>136.45209048899079</v>
      </c>
      <c r="AF221" s="4">
        <f t="shared" si="123"/>
        <v>481.04074560364108</v>
      </c>
    </row>
    <row r="222" spans="1:32" x14ac:dyDescent="0.35">
      <c r="A222" s="62">
        <v>78.498999999999995</v>
      </c>
      <c r="B222" s="29">
        <v>-45.486744590358185</v>
      </c>
      <c r="C222" s="29">
        <v>45.990955017545716</v>
      </c>
      <c r="D222" s="9">
        <f t="shared" si="101"/>
        <v>595.77937202344799</v>
      </c>
      <c r="E222" s="9">
        <f t="shared" si="102"/>
        <v>130.9558138948978</v>
      </c>
      <c r="F222" s="4">
        <f t="shared" si="103"/>
        <v>0</v>
      </c>
      <c r="G222" s="4">
        <f t="shared" si="104"/>
        <v>592.47937202344804</v>
      </c>
      <c r="H222" s="4">
        <f t="shared" si="105"/>
        <v>-517.5441861051022</v>
      </c>
      <c r="I222" s="4">
        <f t="shared" si="106"/>
        <v>616.56832546202202</v>
      </c>
      <c r="J222" s="4">
        <f t="shared" si="107"/>
        <v>-671.81111854476069</v>
      </c>
      <c r="K222" s="4">
        <f t="shared" si="108"/>
        <v>756.77937202344799</v>
      </c>
      <c r="L222" s="4">
        <f t="array" aca="1" ref="L222" ca="1">INDIRECT(ADDRESS(ROW(L222),COLUMN(G222)+F222))</f>
        <v>592.47937202344804</v>
      </c>
      <c r="M222" s="9">
        <f t="shared" si="109"/>
        <v>595.77937202344799</v>
      </c>
      <c r="N222" s="9">
        <f t="shared" si="110"/>
        <v>130.9558138948978</v>
      </c>
      <c r="O222" s="4">
        <f t="shared" si="111"/>
        <v>0</v>
      </c>
      <c r="P222" s="4">
        <f t="shared" si="126"/>
        <v>592.47937202344804</v>
      </c>
      <c r="Q222" s="4">
        <f t="shared" si="124"/>
        <v>-517.5441861051022</v>
      </c>
      <c r="R222" s="4">
        <f t="shared" si="112"/>
        <v>616.56832546202202</v>
      </c>
      <c r="S222" s="4">
        <f t="shared" si="113"/>
        <v>-671.81111854476069</v>
      </c>
      <c r="T222" s="4">
        <f t="shared" si="114"/>
        <v>756.77937202344799</v>
      </c>
      <c r="U222" s="4">
        <f t="array" aca="1" ref="U222" ca="1">INDIRECT(ADDRESS(ROW(U222),COLUMN(P222)+O222))</f>
        <v>592.47937202344804</v>
      </c>
      <c r="V222" s="4">
        <f t="shared" si="115"/>
        <v>-625.28405444935481</v>
      </c>
      <c r="W222" s="4">
        <f t="shared" si="116"/>
        <v>-477.39254507780936</v>
      </c>
      <c r="X222" s="4">
        <f t="shared" si="127"/>
        <v>477.39254507780936</v>
      </c>
      <c r="Y222" s="4">
        <f t="shared" ca="1" si="125"/>
        <v>592.47937202344804</v>
      </c>
      <c r="Z222" s="4">
        <f t="shared" si="117"/>
        <v>589.45886634105864</v>
      </c>
      <c r="AA222" s="4">
        <f t="shared" si="118"/>
        <v>162.0193167224748</v>
      </c>
      <c r="AB222" s="4">
        <f t="shared" si="119"/>
        <v>595.77937202344799</v>
      </c>
      <c r="AC222" s="4">
        <f t="shared" si="120"/>
        <v>130.9558138948978</v>
      </c>
      <c r="AD222" s="4">
        <f t="shared" si="121"/>
        <v>595.77937202344799</v>
      </c>
      <c r="AE222" s="4">
        <f t="shared" si="122"/>
        <v>130.9558138948978</v>
      </c>
      <c r="AF222" s="4">
        <f t="shared" si="123"/>
        <v>486.4806832775252</v>
      </c>
    </row>
    <row r="223" spans="1:32" x14ac:dyDescent="0.35">
      <c r="A223" s="62">
        <v>78.998999999999995</v>
      </c>
      <c r="B223" s="29">
        <v>-45.588297400260501</v>
      </c>
      <c r="C223" s="29">
        <v>46.087555076191308</v>
      </c>
      <c r="D223" s="9">
        <f t="shared" ref="D223:D241" si="128">B223+($B$44-$B$43)*COS(-RADIANS(A223))-($C$44-$C$43)*SIN(-RADIANS(A223))</f>
        <v>596.3948506218818</v>
      </c>
      <c r="E223" s="9">
        <f t="shared" ref="E223:E241" si="129">C223+($B$44-$B$43)*SIN(-RADIANS(A223))+($C$44-$C$43)*COS(-RADIANS(A223))</f>
        <v>125.45314722152938</v>
      </c>
      <c r="F223" s="4">
        <f t="shared" ref="F223:F241" si="130">IF(D223&lt;=$F$24,4,IF(D223&lt;=$F$23,3,IF(D223&lt;=$F$22,2,IF(D223&lt;=$F$21,1,0))))</f>
        <v>0</v>
      </c>
      <c r="G223" s="4">
        <f t="shared" ref="G223:G241" si="131">IF(E223&lt;=$C$28,D223-$B$28,SQRT((D223-$B$28)^2+(E223-$C$28)^2))</f>
        <v>593.09485062188185</v>
      </c>
      <c r="H223" s="4">
        <f t="shared" ref="H223:H241" si="132">E223-$C$28</f>
        <v>-523.04685277847057</v>
      </c>
      <c r="I223" s="4">
        <f t="shared" ref="I223:I241" si="133">-(D223-$B$35)*SIN(RADIANS($F$20))+(E223-$C$35)*COS(RADIANS($F$20))</f>
        <v>612.74866025165261</v>
      </c>
      <c r="J223" s="4">
        <f t="shared" ref="J223:J241" si="134">$F$19-SQRT((D223-$B$32)^2+(E223-$C$32)^2)</f>
        <v>-671.31770646368875</v>
      </c>
      <c r="K223" s="4">
        <f t="shared" ref="K223:K241" si="135">D223-$F$24</f>
        <v>757.3948506218818</v>
      </c>
      <c r="L223" s="4">
        <f t="array" aca="1" ref="L223" ca="1">INDIRECT(ADDRESS(ROW(L223),COLUMN(G223)+F223))</f>
        <v>593.09485062188185</v>
      </c>
      <c r="M223" s="9">
        <f t="shared" ref="M223:M241" si="136">B223+($B$45-$B$43)*COS(-RADIANS(A223))-($C$45-$C$43)*SIN(-RADIANS(A223))</f>
        <v>596.3948506218818</v>
      </c>
      <c r="N223" s="9">
        <f t="shared" ref="N223:N241" si="137">C223+($B$45-$B$43)*SIN(-RADIANS(A223))+($C$45-$C$43)*COS(-RADIANS(A223))</f>
        <v>125.45314722152938</v>
      </c>
      <c r="O223" s="4">
        <f t="shared" ref="O223:O241" si="138">IF(M223&lt;=$F$24,4,IF(M223&lt;=$F$23,3,IF(M223&lt;=$F$22,2,IF(M223&lt;=$F$21,1,0))))</f>
        <v>0</v>
      </c>
      <c r="P223" s="4">
        <f t="shared" si="126"/>
        <v>593.09485062188185</v>
      </c>
      <c r="Q223" s="4">
        <f t="shared" si="124"/>
        <v>-523.04685277847057</v>
      </c>
      <c r="R223" s="4">
        <f t="shared" ref="R223:R241" si="139">-(M223-$B$35)*SIN(RADIANS($F$20))+(N223-$C$35)*COS(RADIANS($F$20))</f>
        <v>612.74866025165261</v>
      </c>
      <c r="S223" s="4">
        <f t="shared" ref="S223:S241" si="140">$F$19-SQRT((M223-$B$32)^2+(N223-$C$32)^2)</f>
        <v>-671.31770646368875</v>
      </c>
      <c r="T223" s="4">
        <f t="shared" ref="T223:T241" si="141">M223-$F$24</f>
        <v>757.3948506218818</v>
      </c>
      <c r="U223" s="4">
        <f t="array" aca="1" ref="U223" ca="1">INDIRECT(ADDRESS(ROW(U223),COLUMN(P223)+O223))</f>
        <v>593.09485062188185</v>
      </c>
      <c r="V223" s="4">
        <f t="shared" ref="V223:V241" si="142">($B$28-D223)*COS(-RADIANS(A223))+($C$28-E223)*SIN(-RADIANS(A223))</f>
        <v>-626.61326081702589</v>
      </c>
      <c r="W223" s="4">
        <f t="shared" ref="W223:W241" si="143">-($B$28-D223)*SIN(-RADIANS(A223))+($C$28-E223)*COS(-RADIANS(A223))</f>
        <v>-482.38504682868142</v>
      </c>
      <c r="X223" s="4">
        <f t="shared" si="127"/>
        <v>482.38504682868142</v>
      </c>
      <c r="Y223" s="4">
        <f t="shared" ca="1" si="125"/>
        <v>593.09485062188185</v>
      </c>
      <c r="Z223" s="4">
        <f t="shared" ref="Z223:Z241" si="144">B223+($B$48-$B$43)*COS(-RADIANS(A223))-($C$48-$C$43)*SIN(-RADIANS(A223))</f>
        <v>590.34566236511046</v>
      </c>
      <c r="AA223" s="4">
        <f t="shared" ref="AA223:AA241" si="145">C223+($B$48-$B$43)*SIN(-RADIANS(A223))+($C$48-$C$43)*COS(-RADIANS(A223))</f>
        <v>156.57062336330765</v>
      </c>
      <c r="AB223" s="4">
        <f t="shared" ref="AB223:AB241" si="146">B223+($B$47-$B$43)*COS(-RADIANS(A223))-($C$47-$C$43)*SIN(-RADIANS(A223))</f>
        <v>596.3948506218818</v>
      </c>
      <c r="AC223" s="4">
        <f t="shared" ref="AC223:AC241" si="147">C223+($B$47-$B$43)*SIN(-RADIANS(A223))+($C$47-$C$43)*COS(-RADIANS(A223))</f>
        <v>125.45314722152938</v>
      </c>
      <c r="AD223" s="4">
        <f t="shared" ref="AD223:AD241" si="148">B223+($B$46-$B$43)*COS(-RADIANS(A223))-($C$46-$C$43)*SIN(-RADIANS(A223))</f>
        <v>596.3948506218818</v>
      </c>
      <c r="AE223" s="4">
        <f t="shared" ref="AE223:AE241" si="149">C223+($B$46-$B$43)*SIN(-RADIANS(A223))+($C$46-$C$43)*COS(-RADIANS(A223))</f>
        <v>125.45314722152938</v>
      </c>
      <c r="AF223" s="4">
        <f t="shared" ref="AF223:AF241" si="150">MIN($C$25-AA223,$C$25-AC223,$C$25-AE223)</f>
        <v>491.92937663669238</v>
      </c>
    </row>
    <row r="224" spans="1:32" x14ac:dyDescent="0.35">
      <c r="A224" s="62">
        <v>79.498999999999995</v>
      </c>
      <c r="B224" s="29">
        <v>-45.690783530271759</v>
      </c>
      <c r="C224" s="29">
        <v>46.184262052200381</v>
      </c>
      <c r="D224" s="9">
        <f t="shared" si="128"/>
        <v>596.96050639794601</v>
      </c>
      <c r="E224" s="9">
        <f t="shared" si="129"/>
        <v>119.94454346840631</v>
      </c>
      <c r="F224" s="4">
        <f t="shared" si="130"/>
        <v>0</v>
      </c>
      <c r="G224" s="4">
        <f t="shared" si="131"/>
        <v>593.66050639794605</v>
      </c>
      <c r="H224" s="4">
        <f t="shared" si="132"/>
        <v>-528.55545653159368</v>
      </c>
      <c r="I224" s="4">
        <f t="shared" si="133"/>
        <v>608.89242148143001</v>
      </c>
      <c r="J224" s="4">
        <f t="shared" si="134"/>
        <v>-670.8164369463218</v>
      </c>
      <c r="K224" s="4">
        <f t="shared" si="135"/>
        <v>757.96050639794601</v>
      </c>
      <c r="L224" s="4">
        <f t="array" aca="1" ref="L224" ca="1">INDIRECT(ADDRESS(ROW(L224),COLUMN(G224)+F224))</f>
        <v>593.66050639794605</v>
      </c>
      <c r="M224" s="9">
        <f t="shared" si="136"/>
        <v>596.96050639794601</v>
      </c>
      <c r="N224" s="9">
        <f t="shared" si="137"/>
        <v>119.94454346840631</v>
      </c>
      <c r="O224" s="4">
        <f t="shared" si="138"/>
        <v>0</v>
      </c>
      <c r="P224" s="4">
        <f t="shared" si="126"/>
        <v>593.66050639794605</v>
      </c>
      <c r="Q224" s="4">
        <f t="shared" si="124"/>
        <v>-528.55545653159368</v>
      </c>
      <c r="R224" s="4">
        <f t="shared" si="139"/>
        <v>608.89242148143001</v>
      </c>
      <c r="S224" s="4">
        <f t="shared" si="140"/>
        <v>-670.8164369463218</v>
      </c>
      <c r="T224" s="4">
        <f t="shared" si="141"/>
        <v>757.96050639794601</v>
      </c>
      <c r="U224" s="4">
        <f t="array" aca="1" ref="U224" ca="1">INDIRECT(ADDRESS(ROW(U224),COLUMN(P224)+O224))</f>
        <v>593.66050639794605</v>
      </c>
      <c r="V224" s="4">
        <f t="shared" si="142"/>
        <v>-627.89928750642991</v>
      </c>
      <c r="W224" s="4">
        <f t="shared" si="143"/>
        <v>-487.38706613420197</v>
      </c>
      <c r="X224" s="4">
        <f t="shared" si="127"/>
        <v>487.38706613420197</v>
      </c>
      <c r="Y224" s="4">
        <f t="shared" ca="1" si="125"/>
        <v>593.66050639794605</v>
      </c>
      <c r="Z224" s="4">
        <f t="shared" si="144"/>
        <v>591.1830962358988</v>
      </c>
      <c r="AA224" s="4">
        <f t="shared" si="145"/>
        <v>151.11362320810144</v>
      </c>
      <c r="AB224" s="4">
        <f t="shared" si="146"/>
        <v>596.96050639794601</v>
      </c>
      <c r="AC224" s="4">
        <f t="shared" si="147"/>
        <v>119.94454346840631</v>
      </c>
      <c r="AD224" s="4">
        <f t="shared" si="148"/>
        <v>596.96050639794601</v>
      </c>
      <c r="AE224" s="4">
        <f t="shared" si="149"/>
        <v>119.94454346840631</v>
      </c>
      <c r="AF224" s="4">
        <f t="shared" si="150"/>
        <v>497.38637679189856</v>
      </c>
    </row>
    <row r="225" spans="1:32" x14ac:dyDescent="0.35">
      <c r="A225" s="62">
        <v>79.998999999999995</v>
      </c>
      <c r="B225" s="29">
        <v>-45.794245383059916</v>
      </c>
      <c r="C225" s="29">
        <v>46.281103053657731</v>
      </c>
      <c r="D225" s="9">
        <f t="shared" si="128"/>
        <v>597.47624606737952</v>
      </c>
      <c r="E225" s="9">
        <f t="shared" si="129"/>
        <v>114.430456609727</v>
      </c>
      <c r="F225" s="4">
        <f t="shared" si="130"/>
        <v>0</v>
      </c>
      <c r="G225" s="4">
        <f t="shared" si="131"/>
        <v>594.17624606737957</v>
      </c>
      <c r="H225" s="4">
        <f t="shared" si="132"/>
        <v>-534.069543390273</v>
      </c>
      <c r="I225" s="4">
        <f t="shared" si="133"/>
        <v>604.99989695379907</v>
      </c>
      <c r="J225" s="4">
        <f t="shared" si="134"/>
        <v>-670.30730261407314</v>
      </c>
      <c r="K225" s="4">
        <f t="shared" si="135"/>
        <v>758.47624606737952</v>
      </c>
      <c r="L225" s="4">
        <f t="array" aca="1" ref="L225" ca="1">INDIRECT(ADDRESS(ROW(L225),COLUMN(G225)+F225))</f>
        <v>594.17624606737957</v>
      </c>
      <c r="M225" s="9">
        <f t="shared" si="136"/>
        <v>597.47624606737952</v>
      </c>
      <c r="N225" s="9">
        <f t="shared" si="137"/>
        <v>114.430456609727</v>
      </c>
      <c r="O225" s="4">
        <f t="shared" si="138"/>
        <v>0</v>
      </c>
      <c r="P225" s="4">
        <f t="shared" si="126"/>
        <v>594.17624606737957</v>
      </c>
      <c r="Q225" s="4">
        <f t="shared" si="124"/>
        <v>-534.069543390273</v>
      </c>
      <c r="R225" s="4">
        <f t="shared" si="139"/>
        <v>604.99989695379907</v>
      </c>
      <c r="S225" s="4">
        <f t="shared" si="140"/>
        <v>-670.30730261407314</v>
      </c>
      <c r="T225" s="4">
        <f t="shared" si="141"/>
        <v>758.47624606737952</v>
      </c>
      <c r="U225" s="4">
        <f t="array" aca="1" ref="U225" ca="1">INDIRECT(ADDRESS(ROW(U225),COLUMN(P225)+O225))</f>
        <v>594.17624606737957</v>
      </c>
      <c r="V225" s="4">
        <f t="shared" si="142"/>
        <v>-629.14204338648369</v>
      </c>
      <c r="W225" s="4">
        <f t="shared" si="143"/>
        <v>-492.39819030059164</v>
      </c>
      <c r="X225" s="4">
        <f t="shared" si="127"/>
        <v>492.39819030059164</v>
      </c>
      <c r="Y225" s="4">
        <f t="shared" ca="1" si="125"/>
        <v>594.17624606737957</v>
      </c>
      <c r="Z225" s="4">
        <f t="shared" si="144"/>
        <v>591.97105397220832</v>
      </c>
      <c r="AA225" s="4">
        <f t="shared" si="145"/>
        <v>145.64876630124081</v>
      </c>
      <c r="AB225" s="4">
        <f t="shared" si="146"/>
        <v>597.47624606737952</v>
      </c>
      <c r="AC225" s="4">
        <f t="shared" si="147"/>
        <v>114.430456609727</v>
      </c>
      <c r="AD225" s="4">
        <f t="shared" si="148"/>
        <v>597.47624606737952</v>
      </c>
      <c r="AE225" s="4">
        <f t="shared" si="149"/>
        <v>114.430456609727</v>
      </c>
      <c r="AF225" s="4">
        <f t="shared" si="150"/>
        <v>502.85123369875919</v>
      </c>
    </row>
    <row r="226" spans="1:32" x14ac:dyDescent="0.35">
      <c r="A226" s="62">
        <v>80.498999999999995</v>
      </c>
      <c r="B226" s="29">
        <v>-45.89872727473329</v>
      </c>
      <c r="C226" s="29">
        <v>46.378105756562995</v>
      </c>
      <c r="D226" s="9">
        <f t="shared" si="128"/>
        <v>597.94197815948087</v>
      </c>
      <c r="E226" s="9">
        <f t="shared" si="129"/>
        <v>108.91134161537151</v>
      </c>
      <c r="F226" s="4">
        <f t="shared" si="130"/>
        <v>0</v>
      </c>
      <c r="G226" s="4">
        <f t="shared" si="131"/>
        <v>594.64197815948091</v>
      </c>
      <c r="H226" s="4">
        <f t="shared" si="132"/>
        <v>-539.5886583846285</v>
      </c>
      <c r="I226" s="4">
        <f t="shared" si="133"/>
        <v>601.07137639967459</v>
      </c>
      <c r="J226" s="4">
        <f t="shared" si="134"/>
        <v>-669.79029409425152</v>
      </c>
      <c r="K226" s="4">
        <f t="shared" si="135"/>
        <v>758.94197815948087</v>
      </c>
      <c r="L226" s="4">
        <f t="array" aca="1" ref="L226" ca="1">INDIRECT(ADDRESS(ROW(L226),COLUMN(G226)+F226))</f>
        <v>594.64197815948091</v>
      </c>
      <c r="M226" s="9">
        <f t="shared" si="136"/>
        <v>597.94197815948087</v>
      </c>
      <c r="N226" s="9">
        <f t="shared" si="137"/>
        <v>108.91134161537151</v>
      </c>
      <c r="O226" s="4">
        <f t="shared" si="138"/>
        <v>0</v>
      </c>
      <c r="P226" s="4">
        <f t="shared" si="126"/>
        <v>594.64197815948091</v>
      </c>
      <c r="Q226" s="4">
        <f t="shared" si="124"/>
        <v>-539.5886583846285</v>
      </c>
      <c r="R226" s="4">
        <f t="shared" si="139"/>
        <v>601.07137639967459</v>
      </c>
      <c r="S226" s="4">
        <f t="shared" si="140"/>
        <v>-669.79029409425152</v>
      </c>
      <c r="T226" s="4">
        <f t="shared" si="141"/>
        <v>758.94197815948087</v>
      </c>
      <c r="U226" s="4">
        <f t="array" aca="1" ref="U226" ca="1">INDIRECT(ADDRESS(ROW(U226),COLUMN(P226)+O226))</f>
        <v>594.64197815948091</v>
      </c>
      <c r="V226" s="4">
        <f t="shared" si="142"/>
        <v>-630.34144103495578</v>
      </c>
      <c r="W226" s="4">
        <f t="shared" si="143"/>
        <v>-497.41800345455857</v>
      </c>
      <c r="X226" s="4">
        <f t="shared" si="127"/>
        <v>497.41800345455857</v>
      </c>
      <c r="Y226" s="4">
        <f t="shared" ca="1" si="125"/>
        <v>594.64197815948091</v>
      </c>
      <c r="Z226" s="4">
        <f t="shared" si="144"/>
        <v>592.70942337287806</v>
      </c>
      <c r="AA226" s="4">
        <f t="shared" si="145"/>
        <v>140.17650386355439</v>
      </c>
      <c r="AB226" s="4">
        <f t="shared" si="146"/>
        <v>597.94197815948087</v>
      </c>
      <c r="AC226" s="4">
        <f t="shared" si="147"/>
        <v>108.91134161537151</v>
      </c>
      <c r="AD226" s="4">
        <f t="shared" si="148"/>
        <v>597.94197815948087</v>
      </c>
      <c r="AE226" s="4">
        <f t="shared" si="149"/>
        <v>108.91134161537151</v>
      </c>
      <c r="AF226" s="4">
        <f t="shared" si="150"/>
        <v>508.32349613644561</v>
      </c>
    </row>
    <row r="227" spans="1:32" x14ac:dyDescent="0.35">
      <c r="A227" s="62">
        <v>80.998999999999995</v>
      </c>
      <c r="B227" s="29">
        <v>-46.00427557112846</v>
      </c>
      <c r="C227" s="29">
        <v>46.475298462031603</v>
      </c>
      <c r="D227" s="9">
        <f t="shared" si="128"/>
        <v>598.35761288441108</v>
      </c>
      <c r="E227" s="9">
        <f t="shared" si="129"/>
        <v>103.38765447556129</v>
      </c>
      <c r="F227" s="4">
        <f t="shared" si="130"/>
        <v>0</v>
      </c>
      <c r="G227" s="4">
        <f t="shared" si="131"/>
        <v>595.05761288441113</v>
      </c>
      <c r="H227" s="4">
        <f t="shared" si="132"/>
        <v>-545.11234552443875</v>
      </c>
      <c r="I227" s="4">
        <f t="shared" si="133"/>
        <v>597.10715141203582</v>
      </c>
      <c r="J227" s="4">
        <f t="shared" si="134"/>
        <v>-669.26539988381978</v>
      </c>
      <c r="K227" s="4">
        <f t="shared" si="135"/>
        <v>759.35761288441108</v>
      </c>
      <c r="L227" s="4">
        <f t="array" aca="1" ref="L227" ca="1">INDIRECT(ADDRESS(ROW(L227),COLUMN(G227)+F227))</f>
        <v>595.05761288441113</v>
      </c>
      <c r="M227" s="9">
        <f t="shared" si="136"/>
        <v>598.35761288441108</v>
      </c>
      <c r="N227" s="9">
        <f t="shared" si="137"/>
        <v>103.38765447556129</v>
      </c>
      <c r="O227" s="4">
        <f t="shared" si="138"/>
        <v>0</v>
      </c>
      <c r="P227" s="4">
        <f t="shared" si="126"/>
        <v>595.05761288441113</v>
      </c>
      <c r="Q227" s="4">
        <f t="shared" si="124"/>
        <v>-545.11234552443875</v>
      </c>
      <c r="R227" s="4">
        <f t="shared" si="139"/>
        <v>597.10715141203582</v>
      </c>
      <c r="S227" s="4">
        <f t="shared" si="140"/>
        <v>-669.26539988381978</v>
      </c>
      <c r="T227" s="4">
        <f t="shared" si="141"/>
        <v>759.35761288441108</v>
      </c>
      <c r="U227" s="4">
        <f t="array" aca="1" ref="U227" ca="1">INDIRECT(ADDRESS(ROW(U227),COLUMN(P227)+O227))</f>
        <v>595.05761288441113</v>
      </c>
      <c r="V227" s="4">
        <f t="shared" si="142"/>
        <v>-631.49739676335014</v>
      </c>
      <c r="W227" s="4">
        <f t="shared" si="143"/>
        <v>-502.44608643710296</v>
      </c>
      <c r="X227" s="4">
        <f t="shared" si="127"/>
        <v>502.44608643710296</v>
      </c>
      <c r="Y227" s="4">
        <f t="shared" ca="1" si="125"/>
        <v>595.05761288441113</v>
      </c>
      <c r="Z227" s="4">
        <f t="shared" si="144"/>
        <v>593.39809388568233</v>
      </c>
      <c r="AA227" s="4">
        <f t="shared" si="145"/>
        <v>134.69728831726005</v>
      </c>
      <c r="AB227" s="4">
        <f t="shared" si="146"/>
        <v>598.35761288441108</v>
      </c>
      <c r="AC227" s="4">
        <f t="shared" si="147"/>
        <v>103.38765447556129</v>
      </c>
      <c r="AD227" s="4">
        <f t="shared" si="148"/>
        <v>598.35761288441108</v>
      </c>
      <c r="AE227" s="4">
        <f t="shared" si="149"/>
        <v>103.38765447556129</v>
      </c>
      <c r="AF227" s="4">
        <f t="shared" si="150"/>
        <v>513.80271168273998</v>
      </c>
    </row>
    <row r="228" spans="1:32" x14ac:dyDescent="0.35">
      <c r="A228" s="62">
        <v>81.498999999999995</v>
      </c>
      <c r="B228" s="29">
        <v>-46.110938836245523</v>
      </c>
      <c r="C228" s="29">
        <v>46.572710157605172</v>
      </c>
      <c r="D228" s="9">
        <f t="shared" si="128"/>
        <v>598.72306198806507</v>
      </c>
      <c r="E228" s="9">
        <f t="shared" si="129"/>
        <v>97.859852229600605</v>
      </c>
      <c r="F228" s="4">
        <f t="shared" si="130"/>
        <v>0</v>
      </c>
      <c r="G228" s="4">
        <f t="shared" si="131"/>
        <v>595.42306198806511</v>
      </c>
      <c r="H228" s="4">
        <f t="shared" si="132"/>
        <v>-550.64014777039938</v>
      </c>
      <c r="I228" s="4">
        <f t="shared" si="133"/>
        <v>593.10751537465683</v>
      </c>
      <c r="J228" s="4">
        <f t="shared" si="134"/>
        <v>-668.73260620004623</v>
      </c>
      <c r="K228" s="4">
        <f t="shared" si="135"/>
        <v>759.72306198806507</v>
      </c>
      <c r="L228" s="4">
        <f t="array" aca="1" ref="L228" ca="1">INDIRECT(ADDRESS(ROW(L228),COLUMN(G228)+F228))</f>
        <v>595.42306198806511</v>
      </c>
      <c r="M228" s="9">
        <f t="shared" si="136"/>
        <v>598.72306198806507</v>
      </c>
      <c r="N228" s="9">
        <f t="shared" si="137"/>
        <v>97.859852229600605</v>
      </c>
      <c r="O228" s="4">
        <f t="shared" si="138"/>
        <v>0</v>
      </c>
      <c r="P228" s="4">
        <f t="shared" si="126"/>
        <v>595.42306198806511</v>
      </c>
      <c r="Q228" s="4">
        <f t="shared" si="124"/>
        <v>-550.64014777039938</v>
      </c>
      <c r="R228" s="4">
        <f t="shared" si="139"/>
        <v>593.10751537465683</v>
      </c>
      <c r="S228" s="4">
        <f t="shared" si="140"/>
        <v>-668.73260620004623</v>
      </c>
      <c r="T228" s="4">
        <f t="shared" si="141"/>
        <v>759.72306198806507</v>
      </c>
      <c r="U228" s="4">
        <f t="array" aca="1" ref="U228" ca="1">INDIRECT(ADDRESS(ROW(U228),COLUMN(P228)+O228))</f>
        <v>595.42306198806511</v>
      </c>
      <c r="V228" s="4">
        <f t="shared" si="142"/>
        <v>-632.60983064275797</v>
      </c>
      <c r="W228" s="4">
        <f t="shared" si="143"/>
        <v>-507.48201668432705</v>
      </c>
      <c r="X228" s="4">
        <f t="shared" si="127"/>
        <v>507.48201668432705</v>
      </c>
      <c r="Y228" s="4">
        <f t="shared" ca="1" si="125"/>
        <v>595.42306198806511</v>
      </c>
      <c r="Z228" s="4">
        <f t="shared" si="144"/>
        <v>594.03695646378355</v>
      </c>
      <c r="AA228" s="4">
        <f t="shared" si="145"/>
        <v>129.21157331497801</v>
      </c>
      <c r="AB228" s="4">
        <f t="shared" si="146"/>
        <v>598.72306198806507</v>
      </c>
      <c r="AC228" s="4">
        <f t="shared" si="147"/>
        <v>97.859852229600605</v>
      </c>
      <c r="AD228" s="4">
        <f t="shared" si="148"/>
        <v>598.72306198806507</v>
      </c>
      <c r="AE228" s="4">
        <f t="shared" si="149"/>
        <v>97.859852229600605</v>
      </c>
      <c r="AF228" s="4">
        <f t="shared" si="150"/>
        <v>519.28842668502193</v>
      </c>
    </row>
    <row r="229" spans="1:32" x14ac:dyDescent="0.35">
      <c r="A229" s="62">
        <v>81.998999999999995</v>
      </c>
      <c r="B229" s="29">
        <v>-46.218767994175025</v>
      </c>
      <c r="C229" s="29">
        <v>46.670370583142642</v>
      </c>
      <c r="D229" s="9">
        <f t="shared" si="128"/>
        <v>599.03823859316742</v>
      </c>
      <c r="E229" s="9">
        <f t="shared" si="129"/>
        <v>92.328392999168784</v>
      </c>
      <c r="F229" s="4">
        <f t="shared" si="130"/>
        <v>0</v>
      </c>
      <c r="G229" s="4">
        <f t="shared" si="131"/>
        <v>595.73823859316747</v>
      </c>
      <c r="H229" s="4">
        <f t="shared" si="132"/>
        <v>-556.17160700083127</v>
      </c>
      <c r="I229" s="4">
        <f t="shared" si="133"/>
        <v>589.07276338546819</v>
      </c>
      <c r="J229" s="4">
        <f t="shared" si="134"/>
        <v>-668.19189681663829</v>
      </c>
      <c r="K229" s="4">
        <f t="shared" si="135"/>
        <v>760.03823859316742</v>
      </c>
      <c r="L229" s="4">
        <f t="array" aca="1" ref="L229" ca="1">INDIRECT(ADDRESS(ROW(L229),COLUMN(G229)+F229))</f>
        <v>595.73823859316747</v>
      </c>
      <c r="M229" s="9">
        <f t="shared" si="136"/>
        <v>599.03823859316742</v>
      </c>
      <c r="N229" s="9">
        <f t="shared" si="137"/>
        <v>92.328392999168784</v>
      </c>
      <c r="O229" s="4">
        <f t="shared" si="138"/>
        <v>0</v>
      </c>
      <c r="P229" s="4">
        <f t="shared" si="126"/>
        <v>595.73823859316747</v>
      </c>
      <c r="Q229" s="4">
        <f t="shared" si="124"/>
        <v>-556.17160700083127</v>
      </c>
      <c r="R229" s="4">
        <f t="shared" si="139"/>
        <v>589.07276338546819</v>
      </c>
      <c r="S229" s="4">
        <f t="shared" si="140"/>
        <v>-668.19189681663829</v>
      </c>
      <c r="T229" s="4">
        <f t="shared" si="141"/>
        <v>760.03823859316742</v>
      </c>
      <c r="U229" s="4">
        <f t="array" aca="1" ref="U229" ca="1">INDIRECT(ADDRESS(ROW(U229),COLUMN(P229)+O229))</f>
        <v>595.73823859316747</v>
      </c>
      <c r="V229" s="4">
        <f t="shared" si="142"/>
        <v>-633.67866653079489</v>
      </c>
      <c r="W229" s="4">
        <f t="shared" si="143"/>
        <v>-512.52536809384412</v>
      </c>
      <c r="X229" s="4">
        <f t="shared" si="127"/>
        <v>512.52536809384412</v>
      </c>
      <c r="Y229" s="4">
        <f t="shared" ca="1" si="125"/>
        <v>595.73823859316747</v>
      </c>
      <c r="Z229" s="4">
        <f t="shared" si="144"/>
        <v>594.62590340841189</v>
      </c>
      <c r="AA229" s="4">
        <f t="shared" si="145"/>
        <v>123.71981377328109</v>
      </c>
      <c r="AB229" s="4">
        <f t="shared" si="146"/>
        <v>599.03823859316742</v>
      </c>
      <c r="AC229" s="4">
        <f t="shared" si="147"/>
        <v>92.328392999168784</v>
      </c>
      <c r="AD229" s="4">
        <f t="shared" si="148"/>
        <v>599.03823859316742</v>
      </c>
      <c r="AE229" s="4">
        <f t="shared" si="149"/>
        <v>92.328392999168784</v>
      </c>
      <c r="AF229" s="4">
        <f t="shared" si="150"/>
        <v>524.78018622671891</v>
      </c>
    </row>
    <row r="230" spans="1:32" x14ac:dyDescent="0.35">
      <c r="A230" s="62">
        <v>82.498999999999995</v>
      </c>
      <c r="B230" s="29">
        <v>-46.327816506040911</v>
      </c>
      <c r="C230" s="29">
        <v>46.768310301823362</v>
      </c>
      <c r="D230" s="9">
        <f t="shared" si="128"/>
        <v>599.30305702506769</v>
      </c>
      <c r="E230" s="9">
        <f t="shared" si="129"/>
        <v>86.793736026700884</v>
      </c>
      <c r="F230" s="4">
        <f t="shared" si="130"/>
        <v>0</v>
      </c>
      <c r="G230" s="4">
        <f t="shared" si="131"/>
        <v>596.00305702506773</v>
      </c>
      <c r="H230" s="4">
        <f t="shared" si="132"/>
        <v>-561.70626397329909</v>
      </c>
      <c r="I230" s="4">
        <f t="shared" si="133"/>
        <v>585.00319217398157</v>
      </c>
      <c r="J230" s="4">
        <f t="shared" si="134"/>
        <v>-667.64325288375801</v>
      </c>
      <c r="K230" s="4">
        <f t="shared" si="135"/>
        <v>760.30305702506769</v>
      </c>
      <c r="L230" s="4">
        <f t="array" aca="1" ref="L230" ca="1">INDIRECT(ADDRESS(ROW(L230),COLUMN(G230)+F230))</f>
        <v>596.00305702506773</v>
      </c>
      <c r="M230" s="9">
        <f t="shared" si="136"/>
        <v>599.30305702506769</v>
      </c>
      <c r="N230" s="9">
        <f t="shared" si="137"/>
        <v>86.793736026700884</v>
      </c>
      <c r="O230" s="4">
        <f t="shared" si="138"/>
        <v>0</v>
      </c>
      <c r="P230" s="4">
        <f t="shared" si="126"/>
        <v>596.00305702506773</v>
      </c>
      <c r="Q230" s="4">
        <f t="shared" si="124"/>
        <v>-561.70626397329909</v>
      </c>
      <c r="R230" s="4">
        <f t="shared" si="139"/>
        <v>585.00319217398157</v>
      </c>
      <c r="S230" s="4">
        <f t="shared" si="140"/>
        <v>-667.64325288375801</v>
      </c>
      <c r="T230" s="4">
        <f t="shared" si="141"/>
        <v>760.30305702506769</v>
      </c>
      <c r="U230" s="4">
        <f t="array" aca="1" ref="U230" ca="1">INDIRECT(ADDRESS(ROW(U230),COLUMN(P230)+O230))</f>
        <v>596.00305702506773</v>
      </c>
      <c r="V230" s="4">
        <f t="shared" si="142"/>
        <v>-634.70383209975444</v>
      </c>
      <c r="W230" s="4">
        <f t="shared" si="143"/>
        <v>-517.57571087518625</v>
      </c>
      <c r="X230" s="4">
        <f t="shared" si="127"/>
        <v>517.57571087518625</v>
      </c>
      <c r="Y230" s="4">
        <f t="shared" ca="1" si="125"/>
        <v>596.00305702506773</v>
      </c>
      <c r="Z230" s="4">
        <f t="shared" si="144"/>
        <v>595.16482819624559</v>
      </c>
      <c r="AA230" s="4">
        <f t="shared" si="145"/>
        <v>118.22246591131929</v>
      </c>
      <c r="AB230" s="4">
        <f t="shared" si="146"/>
        <v>599.30305702506769</v>
      </c>
      <c r="AC230" s="4">
        <f t="shared" si="147"/>
        <v>86.793736026700884</v>
      </c>
      <c r="AD230" s="4">
        <f t="shared" si="148"/>
        <v>599.30305702506769</v>
      </c>
      <c r="AE230" s="4">
        <f t="shared" si="149"/>
        <v>86.793736026700884</v>
      </c>
      <c r="AF230" s="4">
        <f t="shared" si="150"/>
        <v>530.27753408868068</v>
      </c>
    </row>
    <row r="231" spans="1:32" x14ac:dyDescent="0.35">
      <c r="A231" s="62">
        <v>82.998999999999995</v>
      </c>
      <c r="B231" s="29">
        <v>-46.438140563691064</v>
      </c>
      <c r="C231" s="29">
        <v>46.866560776862428</v>
      </c>
      <c r="D231" s="9">
        <f t="shared" si="128"/>
        <v>599.51743262050275</v>
      </c>
      <c r="E231" s="9">
        <f t="shared" si="129"/>
        <v>81.25634171945778</v>
      </c>
      <c r="F231" s="4">
        <f t="shared" si="130"/>
        <v>0</v>
      </c>
      <c r="G231" s="4">
        <f t="shared" si="131"/>
        <v>596.21743262050279</v>
      </c>
      <c r="H231" s="4">
        <f t="shared" si="132"/>
        <v>-567.24365828054226</v>
      </c>
      <c r="I231" s="4">
        <f t="shared" si="133"/>
        <v>580.89910001212411</v>
      </c>
      <c r="J231" s="4">
        <f t="shared" si="134"/>
        <v>-667.08665273009751</v>
      </c>
      <c r="K231" s="4">
        <f t="shared" si="135"/>
        <v>760.51743262050275</v>
      </c>
      <c r="L231" s="4">
        <f t="array" aca="1" ref="L231" ca="1">INDIRECT(ADDRESS(ROW(L231),COLUMN(G231)+F231))</f>
        <v>596.21743262050279</v>
      </c>
      <c r="M231" s="9">
        <f t="shared" si="136"/>
        <v>599.51743262050275</v>
      </c>
      <c r="N231" s="9">
        <f t="shared" si="137"/>
        <v>81.25634171945778</v>
      </c>
      <c r="O231" s="4">
        <f t="shared" si="138"/>
        <v>0</v>
      </c>
      <c r="P231" s="4">
        <f t="shared" si="126"/>
        <v>596.21743262050279</v>
      </c>
      <c r="Q231" s="4">
        <f t="shared" si="124"/>
        <v>-567.24365828054226</v>
      </c>
      <c r="R231" s="4">
        <f t="shared" si="139"/>
        <v>580.89910001212411</v>
      </c>
      <c r="S231" s="4">
        <f t="shared" si="140"/>
        <v>-667.08665273009751</v>
      </c>
      <c r="T231" s="4">
        <f t="shared" si="141"/>
        <v>760.51743262050275</v>
      </c>
      <c r="U231" s="4">
        <f t="array" aca="1" ref="U231" ca="1">INDIRECT(ADDRESS(ROW(U231),COLUMN(P231)+O231))</f>
        <v>596.21743262050279</v>
      </c>
      <c r="V231" s="4">
        <f t="shared" si="142"/>
        <v>-635.68525886612781</v>
      </c>
      <c r="W231" s="4">
        <f t="shared" si="143"/>
        <v>-522.63261138239397</v>
      </c>
      <c r="X231" s="4">
        <f t="shared" si="127"/>
        <v>522.63261138239397</v>
      </c>
      <c r="Y231" s="4">
        <f t="shared" ca="1" si="125"/>
        <v>596.21743262050279</v>
      </c>
      <c r="Z231" s="4">
        <f t="shared" si="144"/>
        <v>595.65362528976107</v>
      </c>
      <c r="AA231" s="4">
        <f t="shared" si="145"/>
        <v>112.71998729512029</v>
      </c>
      <c r="AB231" s="4">
        <f t="shared" si="146"/>
        <v>599.51743262050275</v>
      </c>
      <c r="AC231" s="4">
        <f t="shared" si="147"/>
        <v>81.25634171945778</v>
      </c>
      <c r="AD231" s="4">
        <f t="shared" si="148"/>
        <v>599.51743262050275</v>
      </c>
      <c r="AE231" s="4">
        <f t="shared" si="149"/>
        <v>81.25634171945778</v>
      </c>
      <c r="AF231" s="4">
        <f t="shared" si="150"/>
        <v>535.78001270487971</v>
      </c>
    </row>
    <row r="232" spans="1:32" x14ac:dyDescent="0.35">
      <c r="A232" s="62">
        <v>83.498999999999995</v>
      </c>
      <c r="B232" s="29">
        <v>-46.549799302108227</v>
      </c>
      <c r="C232" s="29">
        <v>46.965154454618727</v>
      </c>
      <c r="D232" s="9">
        <f t="shared" si="128"/>
        <v>599.68128151735414</v>
      </c>
      <c r="E232" s="9">
        <f t="shared" si="129"/>
        <v>75.716671699967549</v>
      </c>
      <c r="F232" s="4">
        <f t="shared" si="130"/>
        <v>0</v>
      </c>
      <c r="G232" s="4">
        <f t="shared" si="131"/>
        <v>596.38128151735418</v>
      </c>
      <c r="H232" s="4">
        <f t="shared" si="132"/>
        <v>-572.78332830003251</v>
      </c>
      <c r="I232" s="4">
        <f t="shared" si="133"/>
        <v>576.76078661773772</v>
      </c>
      <c r="J232" s="4">
        <f t="shared" si="134"/>
        <v>-666.52207164494064</v>
      </c>
      <c r="K232" s="4">
        <f t="shared" si="135"/>
        <v>760.68128151735414</v>
      </c>
      <c r="L232" s="4">
        <f t="array" aca="1" ref="L232" ca="1">INDIRECT(ADDRESS(ROW(L232),COLUMN(G232)+F232))</f>
        <v>596.38128151735418</v>
      </c>
      <c r="M232" s="9">
        <f t="shared" si="136"/>
        <v>599.68128151735414</v>
      </c>
      <c r="N232" s="9">
        <f t="shared" si="137"/>
        <v>75.716671699967549</v>
      </c>
      <c r="O232" s="4">
        <f t="shared" si="138"/>
        <v>0</v>
      </c>
      <c r="P232" s="4">
        <f t="shared" si="126"/>
        <v>596.38128151735418</v>
      </c>
      <c r="Q232" s="4">
        <f t="shared" si="124"/>
        <v>-572.78332830003251</v>
      </c>
      <c r="R232" s="4">
        <f t="shared" si="139"/>
        <v>576.76078661773772</v>
      </c>
      <c r="S232" s="4">
        <f t="shared" si="140"/>
        <v>-666.52207164494064</v>
      </c>
      <c r="T232" s="4">
        <f t="shared" si="141"/>
        <v>760.68128151735414</v>
      </c>
      <c r="U232" s="4">
        <f t="array" aca="1" ref="U232" ca="1">INDIRECT(ADDRESS(ROW(U232),COLUMN(P232)+O232))</f>
        <v>596.38128151735418</v>
      </c>
      <c r="V232" s="4">
        <f t="shared" si="142"/>
        <v>-636.6228822216508</v>
      </c>
      <c r="W232" s="4">
        <f t="shared" si="143"/>
        <v>-527.69563192672206</v>
      </c>
      <c r="X232" s="4">
        <f t="shared" si="127"/>
        <v>527.69563192672206</v>
      </c>
      <c r="Y232" s="4">
        <f t="shared" ca="1" si="125"/>
        <v>596.38128151735418</v>
      </c>
      <c r="Z232" s="4">
        <f t="shared" si="144"/>
        <v>596.09218992858052</v>
      </c>
      <c r="AA232" s="4">
        <f t="shared" si="145"/>
        <v>107.21283688824712</v>
      </c>
      <c r="AB232" s="4">
        <f t="shared" si="146"/>
        <v>599.68128151735414</v>
      </c>
      <c r="AC232" s="4">
        <f t="shared" si="147"/>
        <v>75.716671699967549</v>
      </c>
      <c r="AD232" s="4">
        <f t="shared" si="148"/>
        <v>599.68128151735414</v>
      </c>
      <c r="AE232" s="4">
        <f t="shared" si="149"/>
        <v>75.716671699967549</v>
      </c>
      <c r="AF232" s="4">
        <f t="shared" si="150"/>
        <v>541.28716311175288</v>
      </c>
    </row>
    <row r="233" spans="1:32" x14ac:dyDescent="0.35">
      <c r="A233" s="62">
        <v>83.998999999999995</v>
      </c>
      <c r="B233" s="29">
        <v>-46.662855032794333</v>
      </c>
      <c r="C233" s="29">
        <v>47.064124854869206</v>
      </c>
      <c r="D233" s="9">
        <f t="shared" si="128"/>
        <v>599.79452042314676</v>
      </c>
      <c r="E233" s="9">
        <f t="shared" si="129"/>
        <v>70.175188863617365</v>
      </c>
      <c r="F233" s="4">
        <f t="shared" si="130"/>
        <v>0</v>
      </c>
      <c r="G233" s="4">
        <f t="shared" si="131"/>
        <v>596.49452042314681</v>
      </c>
      <c r="H233" s="4">
        <f t="shared" si="132"/>
        <v>-578.32481113638266</v>
      </c>
      <c r="I233" s="4">
        <f t="shared" si="133"/>
        <v>572.58855304989049</v>
      </c>
      <c r="J233" s="4">
        <f t="shared" si="134"/>
        <v>-665.94948163784193</v>
      </c>
      <c r="K233" s="4">
        <f t="shared" si="135"/>
        <v>760.79452042314676</v>
      </c>
      <c r="L233" s="4">
        <f t="array" aca="1" ref="L233" ca="1">INDIRECT(ADDRESS(ROW(L233),COLUMN(G233)+F233))</f>
        <v>596.49452042314681</v>
      </c>
      <c r="M233" s="9">
        <f t="shared" si="136"/>
        <v>599.79452042314676</v>
      </c>
      <c r="N233" s="9">
        <f t="shared" si="137"/>
        <v>70.175188863617365</v>
      </c>
      <c r="O233" s="4">
        <f t="shared" si="138"/>
        <v>0</v>
      </c>
      <c r="P233" s="4">
        <f t="shared" si="126"/>
        <v>596.49452042314681</v>
      </c>
      <c r="Q233" s="4">
        <f t="shared" si="124"/>
        <v>-578.32481113638266</v>
      </c>
      <c r="R233" s="4">
        <f t="shared" si="139"/>
        <v>572.58855304989049</v>
      </c>
      <c r="S233" s="4">
        <f t="shared" si="140"/>
        <v>-665.94948163784193</v>
      </c>
      <c r="T233" s="4">
        <f t="shared" si="141"/>
        <v>760.79452042314676</v>
      </c>
      <c r="U233" s="4">
        <f t="array" aca="1" ref="U233" ca="1">INDIRECT(ADDRESS(ROW(U233),COLUMN(P233)+O233))</f>
        <v>596.49452042314681</v>
      </c>
      <c r="V233" s="4">
        <f t="shared" si="142"/>
        <v>-637.51664146606606</v>
      </c>
      <c r="W233" s="4">
        <f t="shared" si="143"/>
        <v>-532.76433056709038</v>
      </c>
      <c r="X233" s="4">
        <f t="shared" si="127"/>
        <v>532.76433056709038</v>
      </c>
      <c r="Y233" s="4">
        <f t="shared" ca="1" si="125"/>
        <v>596.49452042314681</v>
      </c>
      <c r="Z233" s="4">
        <f t="shared" si="144"/>
        <v>596.48041789956142</v>
      </c>
      <c r="AA233" s="4">
        <f t="shared" si="145"/>
        <v>101.70147510959256</v>
      </c>
      <c r="AB233" s="4">
        <f t="shared" si="146"/>
        <v>599.79452042314676</v>
      </c>
      <c r="AC233" s="4">
        <f t="shared" si="147"/>
        <v>70.175188863617365</v>
      </c>
      <c r="AD233" s="4">
        <f t="shared" si="148"/>
        <v>599.79452042314676</v>
      </c>
      <c r="AE233" s="4">
        <f t="shared" si="149"/>
        <v>70.175188863617365</v>
      </c>
      <c r="AF233" s="4">
        <f t="shared" si="150"/>
        <v>546.79852489040741</v>
      </c>
    </row>
    <row r="234" spans="1:32" x14ac:dyDescent="0.35">
      <c r="A234" s="62">
        <v>84.498999999999995</v>
      </c>
      <c r="B234" s="29">
        <v>-46.777373500708492</v>
      </c>
      <c r="C234" s="29">
        <v>47.163506669131294</v>
      </c>
      <c r="D234" s="9">
        <f t="shared" si="128"/>
        <v>599.85706635970882</v>
      </c>
      <c r="E234" s="9">
        <f t="shared" si="129"/>
        <v>64.632357444276252</v>
      </c>
      <c r="F234" s="4">
        <f t="shared" si="130"/>
        <v>0</v>
      </c>
      <c r="G234" s="4">
        <f t="shared" si="131"/>
        <v>596.55706635970887</v>
      </c>
      <c r="H234" s="4">
        <f t="shared" si="132"/>
        <v>-583.86764255572371</v>
      </c>
      <c r="I234" s="4">
        <f t="shared" si="133"/>
        <v>568.38270159501724</v>
      </c>
      <c r="J234" s="4">
        <f t="shared" si="134"/>
        <v>-665.36885117320719</v>
      </c>
      <c r="K234" s="4">
        <f t="shared" si="135"/>
        <v>760.85706635970882</v>
      </c>
      <c r="L234" s="4">
        <f t="array" aca="1" ref="L234" ca="1">INDIRECT(ADDRESS(ROW(L234),COLUMN(G234)+F234))</f>
        <v>596.55706635970887</v>
      </c>
      <c r="M234" s="9">
        <f t="shared" si="136"/>
        <v>599.85706635970882</v>
      </c>
      <c r="N234" s="9">
        <f t="shared" si="137"/>
        <v>64.632357444276252</v>
      </c>
      <c r="O234" s="4">
        <f t="shared" si="138"/>
        <v>0</v>
      </c>
      <c r="P234" s="4">
        <f t="shared" si="126"/>
        <v>596.55706635970887</v>
      </c>
      <c r="Q234" s="4">
        <f t="shared" si="124"/>
        <v>-583.86764255572371</v>
      </c>
      <c r="R234" s="4">
        <f t="shared" si="139"/>
        <v>568.38270159501724</v>
      </c>
      <c r="S234" s="4">
        <f t="shared" si="140"/>
        <v>-665.36885117320719</v>
      </c>
      <c r="T234" s="4">
        <f t="shared" si="141"/>
        <v>760.85706635970882</v>
      </c>
      <c r="U234" s="4">
        <f t="array" aca="1" ref="U234" ca="1">INDIRECT(ADDRESS(ROW(U234),COLUMN(P234)+O234))</f>
        <v>596.55706635970887</v>
      </c>
      <c r="V234" s="4">
        <f t="shared" si="142"/>
        <v>-638.36647984180149</v>
      </c>
      <c r="W234" s="4">
        <f t="shared" si="143"/>
        <v>-537.83826087557895</v>
      </c>
      <c r="X234" s="4">
        <f t="shared" si="127"/>
        <v>537.83826087557895</v>
      </c>
      <c r="Y234" s="4">
        <f t="shared" ca="1" si="125"/>
        <v>596.55706635970887</v>
      </c>
      <c r="Z234" s="4">
        <f t="shared" si="144"/>
        <v>596.81820528305013</v>
      </c>
      <c r="AA234" s="4">
        <f t="shared" si="145"/>
        <v>96.186363899190468</v>
      </c>
      <c r="AB234" s="4">
        <f t="shared" si="146"/>
        <v>599.85706635970882</v>
      </c>
      <c r="AC234" s="4">
        <f t="shared" si="147"/>
        <v>64.632357444276252</v>
      </c>
      <c r="AD234" s="4">
        <f t="shared" si="148"/>
        <v>599.85706635970882</v>
      </c>
      <c r="AE234" s="4">
        <f t="shared" si="149"/>
        <v>64.632357444276252</v>
      </c>
      <c r="AF234" s="4">
        <f t="shared" si="150"/>
        <v>552.3136361008095</v>
      </c>
    </row>
    <row r="235" spans="1:32" x14ac:dyDescent="0.35">
      <c r="A235" s="62">
        <v>84.998999999999995</v>
      </c>
      <c r="B235" s="29">
        <v>-46.893424167721946</v>
      </c>
      <c r="C235" s="29">
        <v>47.263335868042091</v>
      </c>
      <c r="D235" s="9">
        <f t="shared" si="128"/>
        <v>599.86883638102927</v>
      </c>
      <c r="E235" s="9">
        <f t="shared" si="129"/>
        <v>59.088643088964076</v>
      </c>
      <c r="F235" s="4">
        <f t="shared" si="130"/>
        <v>0</v>
      </c>
      <c r="G235" s="4">
        <f t="shared" si="131"/>
        <v>596.56883638102931</v>
      </c>
      <c r="H235" s="4">
        <f t="shared" si="132"/>
        <v>-589.41135691103591</v>
      </c>
      <c r="I235" s="4">
        <f t="shared" si="133"/>
        <v>564.143535642762</v>
      </c>
      <c r="J235" s="4">
        <f t="shared" si="134"/>
        <v>-664.78014487665826</v>
      </c>
      <c r="K235" s="4">
        <f t="shared" si="135"/>
        <v>760.86883638102927</v>
      </c>
      <c r="L235" s="4">
        <f t="array" aca="1" ref="L235" ca="1">INDIRECT(ADDRESS(ROW(L235),COLUMN(G235)+F235))</f>
        <v>596.56883638102931</v>
      </c>
      <c r="M235" s="9">
        <f t="shared" si="136"/>
        <v>599.86883638102927</v>
      </c>
      <c r="N235" s="9">
        <f t="shared" si="137"/>
        <v>59.088643088964076</v>
      </c>
      <c r="O235" s="4">
        <f t="shared" si="138"/>
        <v>0</v>
      </c>
      <c r="P235" s="4">
        <f t="shared" si="126"/>
        <v>596.56883638102931</v>
      </c>
      <c r="Q235" s="4">
        <f t="shared" si="124"/>
        <v>-589.41135691103591</v>
      </c>
      <c r="R235" s="4">
        <f t="shared" si="139"/>
        <v>564.143535642762</v>
      </c>
      <c r="S235" s="4">
        <f t="shared" si="140"/>
        <v>-664.78014487665826</v>
      </c>
      <c r="T235" s="4">
        <f t="shared" si="141"/>
        <v>760.86883638102927</v>
      </c>
      <c r="U235" s="4">
        <f t="array" aca="1" ref="U235" ca="1">INDIRECT(ADDRESS(ROW(U235),COLUMN(P235)+O235))</f>
        <v>596.56883638102931</v>
      </c>
      <c r="V235" s="4">
        <f t="shared" si="142"/>
        <v>-639.17234457080201</v>
      </c>
      <c r="W235" s="4">
        <f t="shared" si="143"/>
        <v>-542.91697167484813</v>
      </c>
      <c r="X235" s="4">
        <f t="shared" si="127"/>
        <v>542.91697167484813</v>
      </c>
      <c r="Y235" s="4">
        <f t="shared" ca="1" si="125"/>
        <v>596.56883638102931</v>
      </c>
      <c r="Z235" s="4">
        <f t="shared" si="144"/>
        <v>597.10544817233347</v>
      </c>
      <c r="AA235" s="4">
        <f t="shared" si="145"/>
        <v>90.667966793059463</v>
      </c>
      <c r="AB235" s="4">
        <f t="shared" si="146"/>
        <v>599.86883638102927</v>
      </c>
      <c r="AC235" s="4">
        <f t="shared" si="147"/>
        <v>59.088643088964076</v>
      </c>
      <c r="AD235" s="4">
        <f t="shared" si="148"/>
        <v>599.86883638102927</v>
      </c>
      <c r="AE235" s="4">
        <f t="shared" si="149"/>
        <v>59.088643088964076</v>
      </c>
      <c r="AF235" s="4">
        <f t="shared" si="150"/>
        <v>557.83203320694054</v>
      </c>
    </row>
    <row r="236" spans="1:32" x14ac:dyDescent="0.35">
      <c r="A236" s="62">
        <v>85.498999999999995</v>
      </c>
      <c r="B236" s="29">
        <v>-47.011080526003376</v>
      </c>
      <c r="C236" s="29">
        <v>47.363649818951238</v>
      </c>
      <c r="D236" s="9">
        <f t="shared" si="128"/>
        <v>599.82974726089913</v>
      </c>
      <c r="E236" s="9">
        <f t="shared" si="129"/>
        <v>53.544512942721688</v>
      </c>
      <c r="F236" s="4">
        <f t="shared" si="130"/>
        <v>0</v>
      </c>
      <c r="G236" s="4">
        <f t="shared" si="131"/>
        <v>596.52974726089917</v>
      </c>
      <c r="H236" s="4">
        <f t="shared" si="132"/>
        <v>-594.95548705727833</v>
      </c>
      <c r="I236" s="4">
        <f t="shared" si="133"/>
        <v>559.87135955021142</v>
      </c>
      <c r="J236" s="4">
        <f t="shared" si="134"/>
        <v>-664.18332320958859</v>
      </c>
      <c r="K236" s="4">
        <f t="shared" si="135"/>
        <v>760.82974726089913</v>
      </c>
      <c r="L236" s="4">
        <f t="array" aca="1" ref="L236" ca="1">INDIRECT(ADDRESS(ROW(L236),COLUMN(G236)+F236))</f>
        <v>596.52974726089917</v>
      </c>
      <c r="M236" s="9">
        <f t="shared" si="136"/>
        <v>599.82974726089913</v>
      </c>
      <c r="N236" s="9">
        <f t="shared" si="137"/>
        <v>53.544512942721688</v>
      </c>
      <c r="O236" s="4">
        <f t="shared" si="138"/>
        <v>0</v>
      </c>
      <c r="P236" s="4">
        <f t="shared" si="126"/>
        <v>596.52974726089917</v>
      </c>
      <c r="Q236" s="4">
        <f t="shared" si="124"/>
        <v>-594.95548705727833</v>
      </c>
      <c r="R236" s="4">
        <f t="shared" si="139"/>
        <v>559.87135955021142</v>
      </c>
      <c r="S236" s="4">
        <f t="shared" si="140"/>
        <v>-664.18332320958859</v>
      </c>
      <c r="T236" s="4">
        <f t="shared" si="141"/>
        <v>760.82974726089913</v>
      </c>
      <c r="U236" s="4">
        <f t="array" aca="1" ref="U236" ca="1">INDIRECT(ADDRESS(ROW(U236),COLUMN(P236)+O236))</f>
        <v>596.52974726089917</v>
      </c>
      <c r="V236" s="4">
        <f t="shared" si="142"/>
        <v>-639.93418689377222</v>
      </c>
      <c r="W236" s="4">
        <f t="shared" si="143"/>
        <v>-548.00000674390708</v>
      </c>
      <c r="X236" s="4">
        <f t="shared" si="127"/>
        <v>548.00000674390708</v>
      </c>
      <c r="Y236" s="4">
        <f t="shared" ca="1" si="125"/>
        <v>596.52974726089917</v>
      </c>
      <c r="Z236" s="4">
        <f t="shared" si="144"/>
        <v>597.34204236287724</v>
      </c>
      <c r="AA236" s="4">
        <f t="shared" si="145"/>
        <v>85.146749008233854</v>
      </c>
      <c r="AB236" s="4">
        <f t="shared" si="146"/>
        <v>599.82974726089913</v>
      </c>
      <c r="AC236" s="4">
        <f t="shared" si="147"/>
        <v>53.544512942721688</v>
      </c>
      <c r="AD236" s="4">
        <f t="shared" si="148"/>
        <v>599.82974726089913</v>
      </c>
      <c r="AE236" s="4">
        <f t="shared" si="149"/>
        <v>53.544512942721688</v>
      </c>
      <c r="AF236" s="4">
        <f t="shared" si="150"/>
        <v>563.35325099176612</v>
      </c>
    </row>
    <row r="237" spans="1:32" x14ac:dyDescent="0.35">
      <c r="A237" s="62">
        <v>85.998999999999995</v>
      </c>
      <c r="B237" s="29">
        <v>-47.130420445278816</v>
      </c>
      <c r="C237" s="29">
        <v>47.464487415059665</v>
      </c>
      <c r="D237" s="9">
        <f t="shared" si="128"/>
        <v>599.73971514639277</v>
      </c>
      <c r="E237" s="9">
        <f t="shared" si="129"/>
        <v>48.000435745021669</v>
      </c>
      <c r="F237" s="4">
        <f t="shared" si="130"/>
        <v>0</v>
      </c>
      <c r="G237" s="4">
        <f t="shared" si="131"/>
        <v>596.43971514639281</v>
      </c>
      <c r="H237" s="4">
        <f t="shared" si="132"/>
        <v>-600.49956425497828</v>
      </c>
      <c r="I237" s="4">
        <f t="shared" si="133"/>
        <v>555.56647849301214</v>
      </c>
      <c r="J237" s="4">
        <f t="shared" si="134"/>
        <v>-663.57834210776025</v>
      </c>
      <c r="K237" s="4">
        <f t="shared" si="135"/>
        <v>760.73971514639277</v>
      </c>
      <c r="L237" s="4">
        <f t="array" aca="1" ref="L237" ca="1">INDIRECT(ADDRESS(ROW(L237),COLUMN(G237)+F237))</f>
        <v>596.43971514639281</v>
      </c>
      <c r="M237" s="9">
        <f t="shared" si="136"/>
        <v>599.73971514639277</v>
      </c>
      <c r="N237" s="9">
        <f t="shared" si="137"/>
        <v>48.000435745021669</v>
      </c>
      <c r="O237" s="4">
        <f t="shared" si="138"/>
        <v>0</v>
      </c>
      <c r="P237" s="4">
        <f t="shared" si="126"/>
        <v>596.43971514639281</v>
      </c>
      <c r="Q237" s="4">
        <f t="shared" si="124"/>
        <v>-600.49956425497828</v>
      </c>
      <c r="R237" s="4">
        <f t="shared" si="139"/>
        <v>555.56647849301214</v>
      </c>
      <c r="S237" s="4">
        <f t="shared" si="140"/>
        <v>-663.57834210776025</v>
      </c>
      <c r="T237" s="4">
        <f t="shared" si="141"/>
        <v>760.73971514639277</v>
      </c>
      <c r="U237" s="4">
        <f t="array" aca="1" ref="U237" ca="1">INDIRECT(ADDRESS(ROW(U237),COLUMN(P237)+O237))</f>
        <v>596.43971514639281</v>
      </c>
      <c r="V237" s="4">
        <f t="shared" si="142"/>
        <v>-640.65196211212799</v>
      </c>
      <c r="W237" s="4">
        <f t="shared" si="143"/>
        <v>-553.08690448808261</v>
      </c>
      <c r="X237" s="4">
        <f t="shared" si="127"/>
        <v>553.08690448808261</v>
      </c>
      <c r="Y237" s="4">
        <f t="shared" ca="1" si="125"/>
        <v>596.43971514639281</v>
      </c>
      <c r="Z237" s="4">
        <f t="shared" si="144"/>
        <v>597.52788300740428</v>
      </c>
      <c r="AA237" s="4">
        <f t="shared" si="145"/>
        <v>79.623177539321176</v>
      </c>
      <c r="AB237" s="4">
        <f t="shared" si="146"/>
        <v>599.73971514639277</v>
      </c>
      <c r="AC237" s="4">
        <f t="shared" si="147"/>
        <v>48.000435745021669</v>
      </c>
      <c r="AD237" s="4">
        <f t="shared" si="148"/>
        <v>599.73971514639277</v>
      </c>
      <c r="AE237" s="4">
        <f t="shared" si="149"/>
        <v>48.000435745021669</v>
      </c>
      <c r="AF237" s="4">
        <f t="shared" si="150"/>
        <v>568.8768224606788</v>
      </c>
    </row>
    <row r="238" spans="1:32" x14ac:dyDescent="0.35">
      <c r="A238" s="62">
        <v>86.498999999999995</v>
      </c>
      <c r="B238" s="29">
        <v>-47.251526558538274</v>
      </c>
      <c r="C238" s="29">
        <v>47.56588921764174</v>
      </c>
      <c r="D238" s="9">
        <f t="shared" si="128"/>
        <v>599.59865517261767</v>
      </c>
      <c r="E238" s="9">
        <f t="shared" si="129"/>
        <v>42.456881939254956</v>
      </c>
      <c r="F238" s="4">
        <f t="shared" si="130"/>
        <v>0</v>
      </c>
      <c r="G238" s="4">
        <f t="shared" si="131"/>
        <v>596.29865517261771</v>
      </c>
      <c r="H238" s="4">
        <f t="shared" si="132"/>
        <v>-606.04311806074509</v>
      </c>
      <c r="I238" s="4">
        <f t="shared" si="133"/>
        <v>551.22919830160811</v>
      </c>
      <c r="J238" s="4">
        <f t="shared" si="134"/>
        <v>-662.96515257913074</v>
      </c>
      <c r="K238" s="4">
        <f t="shared" si="135"/>
        <v>760.59865517261767</v>
      </c>
      <c r="L238" s="4">
        <f t="array" aca="1" ref="L238" ca="1">INDIRECT(ADDRESS(ROW(L238),COLUMN(G238)+F238))</f>
        <v>596.29865517261771</v>
      </c>
      <c r="M238" s="9">
        <f t="shared" si="136"/>
        <v>599.59865517261767</v>
      </c>
      <c r="N238" s="9">
        <f t="shared" si="137"/>
        <v>42.456881939254956</v>
      </c>
      <c r="O238" s="4">
        <f t="shared" si="138"/>
        <v>0</v>
      </c>
      <c r="P238" s="4">
        <f t="shared" si="126"/>
        <v>596.29865517261771</v>
      </c>
      <c r="Q238" s="4">
        <f t="shared" si="124"/>
        <v>-606.04311806074509</v>
      </c>
      <c r="R238" s="4">
        <f t="shared" si="139"/>
        <v>551.22919830160811</v>
      </c>
      <c r="S238" s="4">
        <f t="shared" si="140"/>
        <v>-662.96515257913074</v>
      </c>
      <c r="T238" s="4">
        <f t="shared" si="141"/>
        <v>760.59865517261767</v>
      </c>
      <c r="U238" s="4">
        <f t="array" aca="1" ref="U238" ca="1">INDIRECT(ADDRESS(ROW(U238),COLUMN(P238)+O238))</f>
        <v>596.29865517261771</v>
      </c>
      <c r="V238" s="4">
        <f t="shared" si="142"/>
        <v>-641.32562963299529</v>
      </c>
      <c r="W238" s="4">
        <f t="shared" si="143"/>
        <v>-558.17719756839301</v>
      </c>
      <c r="X238" s="4">
        <f t="shared" si="127"/>
        <v>558.17719756839301</v>
      </c>
      <c r="Y238" s="4">
        <f t="shared" ca="1" si="125"/>
        <v>596.29865517261771</v>
      </c>
      <c r="Z238" s="4">
        <f t="shared" si="144"/>
        <v>597.66286423224346</v>
      </c>
      <c r="AA238" s="4">
        <f t="shared" si="145"/>
        <v>74.097721268121774</v>
      </c>
      <c r="AB238" s="4">
        <f t="shared" si="146"/>
        <v>599.59865517261767</v>
      </c>
      <c r="AC238" s="4">
        <f t="shared" si="147"/>
        <v>42.456881939254956</v>
      </c>
      <c r="AD238" s="4">
        <f t="shared" si="148"/>
        <v>599.59865517261767</v>
      </c>
      <c r="AE238" s="4">
        <f t="shared" si="149"/>
        <v>42.456881939254956</v>
      </c>
      <c r="AF238" s="4">
        <f t="shared" si="150"/>
        <v>574.40227873187825</v>
      </c>
    </row>
    <row r="239" spans="1:32" x14ac:dyDescent="0.35">
      <c r="A239" s="62">
        <v>86.998999999999995</v>
      </c>
      <c r="B239" s="29">
        <v>-47.374486691507542</v>
      </c>
      <c r="C239" s="29">
        <v>47.667897613134031</v>
      </c>
      <c r="D239" s="9">
        <f t="shared" si="128"/>
        <v>599.40648103341141</v>
      </c>
      <c r="E239" s="9">
        <f t="shared" si="129"/>
        <v>36.914323797082886</v>
      </c>
      <c r="F239" s="4">
        <f t="shared" si="130"/>
        <v>0</v>
      </c>
      <c r="G239" s="4">
        <f t="shared" si="131"/>
        <v>596.10648103341146</v>
      </c>
      <c r="H239" s="4">
        <f t="shared" si="132"/>
        <v>-611.58567620291706</v>
      </c>
      <c r="I239" s="4">
        <f t="shared" si="133"/>
        <v>546.85982528054944</v>
      </c>
      <c r="J239" s="4">
        <f t="shared" si="134"/>
        <v>-662.34370025530905</v>
      </c>
      <c r="K239" s="4">
        <f t="shared" si="135"/>
        <v>760.40648103341141</v>
      </c>
      <c r="L239" s="4">
        <f t="array" aca="1" ref="L239" ca="1">INDIRECT(ADDRESS(ROW(L239),COLUMN(G239)+F239))</f>
        <v>596.10648103341146</v>
      </c>
      <c r="M239" s="9">
        <f t="shared" si="136"/>
        <v>599.40648103341141</v>
      </c>
      <c r="N239" s="9">
        <f t="shared" si="137"/>
        <v>36.914323797082886</v>
      </c>
      <c r="O239" s="4">
        <f t="shared" si="138"/>
        <v>0</v>
      </c>
      <c r="P239" s="4">
        <f t="shared" si="126"/>
        <v>596.10648103341146</v>
      </c>
      <c r="Q239" s="4">
        <f t="shared" si="124"/>
        <v>-611.58567620291706</v>
      </c>
      <c r="R239" s="4">
        <f t="shared" si="139"/>
        <v>546.85982528054944</v>
      </c>
      <c r="S239" s="4">
        <f t="shared" si="140"/>
        <v>-662.34370025530905</v>
      </c>
      <c r="T239" s="4">
        <f t="shared" si="141"/>
        <v>760.40648103341141</v>
      </c>
      <c r="U239" s="4">
        <f t="array" aca="1" ref="U239" ca="1">INDIRECT(ADDRESS(ROW(U239),COLUMN(P239)+O239))</f>
        <v>596.10648103341146</v>
      </c>
      <c r="V239" s="4">
        <f t="shared" si="142"/>
        <v>-641.95515301763226</v>
      </c>
      <c r="W239" s="4">
        <f t="shared" si="143"/>
        <v>-563.27041248473608</v>
      </c>
      <c r="X239" s="4">
        <f t="shared" si="127"/>
        <v>563.27041248473608</v>
      </c>
      <c r="Y239" s="4">
        <f t="shared" ca="1" si="125"/>
        <v>596.10648103341146</v>
      </c>
      <c r="Z239" s="4">
        <f t="shared" si="144"/>
        <v>597.74687870962646</v>
      </c>
      <c r="AA239" s="4">
        <f t="shared" si="145"/>
        <v>68.570851088099616</v>
      </c>
      <c r="AB239" s="4">
        <f t="shared" si="146"/>
        <v>599.40648103341141</v>
      </c>
      <c r="AC239" s="4">
        <f t="shared" si="147"/>
        <v>36.914323797082886</v>
      </c>
      <c r="AD239" s="4">
        <f t="shared" si="148"/>
        <v>599.40648103341141</v>
      </c>
      <c r="AE239" s="4">
        <f t="shared" si="149"/>
        <v>36.914323797082886</v>
      </c>
      <c r="AF239" s="4">
        <f t="shared" si="150"/>
        <v>579.92914891190037</v>
      </c>
    </row>
    <row r="240" spans="1:32" x14ac:dyDescent="0.35">
      <c r="A240" s="62">
        <v>87.498999999999995</v>
      </c>
      <c r="B240" s="29">
        <v>-47.499394342093552</v>
      </c>
      <c r="C240" s="29">
        <v>47.770556987163715</v>
      </c>
      <c r="D240" s="9">
        <f t="shared" si="128"/>
        <v>599.16310450178207</v>
      </c>
      <c r="E240" s="9">
        <f t="shared" si="129"/>
        <v>31.373235559728606</v>
      </c>
      <c r="F240" s="4">
        <f t="shared" si="130"/>
        <v>0</v>
      </c>
      <c r="G240" s="4">
        <f t="shared" si="131"/>
        <v>595.86310450178212</v>
      </c>
      <c r="H240" s="4">
        <f t="shared" si="132"/>
        <v>-617.12676444027136</v>
      </c>
      <c r="I240" s="4">
        <f t="shared" si="133"/>
        <v>542.45866600847239</v>
      </c>
      <c r="J240" s="4">
        <f t="shared" si="134"/>
        <v>-661.71392489011487</v>
      </c>
      <c r="K240" s="4">
        <f t="shared" si="135"/>
        <v>760.16310450178207</v>
      </c>
      <c r="L240" s="4">
        <f t="array" aca="1" ref="L240" ca="1">INDIRECT(ADDRESS(ROW(L240),COLUMN(G240)+F240))</f>
        <v>595.86310450178212</v>
      </c>
      <c r="M240" s="9">
        <f t="shared" si="136"/>
        <v>599.16310450178207</v>
      </c>
      <c r="N240" s="9">
        <f t="shared" si="137"/>
        <v>31.373235559728606</v>
      </c>
      <c r="O240" s="4">
        <f t="shared" si="138"/>
        <v>0</v>
      </c>
      <c r="P240" s="4">
        <f t="shared" si="126"/>
        <v>595.86310450178212</v>
      </c>
      <c r="Q240" s="4">
        <f t="shared" si="124"/>
        <v>-617.12676444027136</v>
      </c>
      <c r="R240" s="4">
        <f t="shared" si="139"/>
        <v>542.45866600847239</v>
      </c>
      <c r="S240" s="4">
        <f t="shared" si="140"/>
        <v>-661.71392489011487</v>
      </c>
      <c r="T240" s="4">
        <f t="shared" si="141"/>
        <v>760.16310450178207</v>
      </c>
      <c r="U240" s="4">
        <f t="array" aca="1" ref="U240" ca="1">INDIRECT(ADDRESS(ROW(U240),COLUMN(P240)+O240))</f>
        <v>595.86310450178212</v>
      </c>
      <c r="V240" s="4">
        <f t="shared" si="142"/>
        <v>-642.5405000337206</v>
      </c>
      <c r="W240" s="4">
        <f t="shared" si="143"/>
        <v>-568.36606910637795</v>
      </c>
      <c r="X240" s="4">
        <f t="shared" si="127"/>
        <v>568.36606910637795</v>
      </c>
      <c r="Y240" s="4">
        <f t="shared" ca="1" si="125"/>
        <v>595.86310450178212</v>
      </c>
      <c r="Z240" s="4">
        <f t="shared" si="144"/>
        <v>597.77981717972841</v>
      </c>
      <c r="AA240" s="4">
        <f t="shared" si="145"/>
        <v>63.04304004577881</v>
      </c>
      <c r="AB240" s="4">
        <f t="shared" si="146"/>
        <v>599.16310450178207</v>
      </c>
      <c r="AC240" s="4">
        <f t="shared" si="147"/>
        <v>31.373235559728606</v>
      </c>
      <c r="AD240" s="4">
        <f t="shared" si="148"/>
        <v>599.16310450178207</v>
      </c>
      <c r="AE240" s="4">
        <f t="shared" si="149"/>
        <v>31.373235559728606</v>
      </c>
      <c r="AF240" s="4">
        <f t="shared" si="150"/>
        <v>585.45695995422125</v>
      </c>
    </row>
    <row r="241" spans="1:32" x14ac:dyDescent="0.35">
      <c r="A241" s="62">
        <v>87.998999999999995</v>
      </c>
      <c r="B241" s="29">
        <v>-47.626349217077731</v>
      </c>
      <c r="C241" s="29">
        <v>47.873913917938118</v>
      </c>
      <c r="D241" s="9">
        <f t="shared" si="128"/>
        <v>598.86843489281182</v>
      </c>
      <c r="E241" s="9">
        <f t="shared" si="129"/>
        <v>25.834093598630407</v>
      </c>
      <c r="F241" s="4">
        <f t="shared" si="130"/>
        <v>0</v>
      </c>
      <c r="G241" s="4">
        <f t="shared" si="131"/>
        <v>595.56843489281187</v>
      </c>
      <c r="H241" s="4">
        <f t="shared" si="132"/>
        <v>-622.66590640136963</v>
      </c>
      <c r="I241" s="4">
        <f t="shared" si="133"/>
        <v>538.02602711592874</v>
      </c>
      <c r="J241" s="4">
        <f t="shared" si="134"/>
        <v>-661.07575979757769</v>
      </c>
      <c r="K241" s="4">
        <f t="shared" si="135"/>
        <v>759.86843489281182</v>
      </c>
      <c r="L241" s="4">
        <f t="array" aca="1" ref="L241" ca="1">INDIRECT(ADDRESS(ROW(L241),COLUMN(G241)+F241))</f>
        <v>595.56843489281187</v>
      </c>
      <c r="M241" s="9">
        <f t="shared" si="136"/>
        <v>598.86843489281182</v>
      </c>
      <c r="N241" s="9">
        <f t="shared" si="137"/>
        <v>25.834093598630407</v>
      </c>
      <c r="O241" s="4">
        <f t="shared" si="138"/>
        <v>0</v>
      </c>
      <c r="P241" s="4">
        <f t="shared" si="126"/>
        <v>595.56843489281187</v>
      </c>
      <c r="Q241" s="4">
        <f t="shared" si="124"/>
        <v>-622.66590640136963</v>
      </c>
      <c r="R241" s="4">
        <f t="shared" si="139"/>
        <v>538.02602711592874</v>
      </c>
      <c r="S241" s="4">
        <f t="shared" si="140"/>
        <v>-661.07575979757769</v>
      </c>
      <c r="T241" s="4">
        <f t="shared" si="141"/>
        <v>759.86843489281182</v>
      </c>
      <c r="U241" s="4">
        <f t="array" aca="1" ref="U241" ca="1">INDIRECT(ADDRESS(ROW(U241),COLUMN(P241)+O241))</f>
        <v>595.56843489281187</v>
      </c>
      <c r="V241" s="4">
        <f t="shared" si="142"/>
        <v>-643.08164271202054</v>
      </c>
      <c r="W241" s="4">
        <f t="shared" si="143"/>
        <v>-573.463680142101</v>
      </c>
      <c r="X241" s="4">
        <f t="shared" si="127"/>
        <v>573.463680142101</v>
      </c>
      <c r="Y241" s="4">
        <f t="shared" ca="1" si="125"/>
        <v>595.56843489281187</v>
      </c>
      <c r="Z241" s="4">
        <f t="shared" si="144"/>
        <v>597.76156791517496</v>
      </c>
      <c r="AA241" s="4">
        <f t="shared" si="145"/>
        <v>57.514763501487835</v>
      </c>
      <c r="AB241" s="4">
        <f t="shared" si="146"/>
        <v>598.86843489281182</v>
      </c>
      <c r="AC241" s="4">
        <f t="shared" si="147"/>
        <v>25.834093598630407</v>
      </c>
      <c r="AD241" s="4">
        <f t="shared" si="148"/>
        <v>598.86843489281182</v>
      </c>
      <c r="AE241" s="4">
        <f t="shared" si="149"/>
        <v>25.834093598630407</v>
      </c>
      <c r="AF241" s="4">
        <f t="shared" si="150"/>
        <v>590.98523649851222</v>
      </c>
    </row>
  </sheetData>
  <sheetProtection selectLockedCells="1" autoFilter="0"/>
  <mergeCells count="31">
    <mergeCell ref="E33:G33"/>
    <mergeCell ref="A50:C50"/>
    <mergeCell ref="AD61:AE61"/>
    <mergeCell ref="D58:Y58"/>
    <mergeCell ref="A58:C58"/>
    <mergeCell ref="Z58:AF58"/>
    <mergeCell ref="AD59:AE59"/>
    <mergeCell ref="AB59:AC59"/>
    <mergeCell ref="Z59:AA59"/>
    <mergeCell ref="D61:E61"/>
    <mergeCell ref="M60:O60"/>
    <mergeCell ref="M61:N61"/>
    <mergeCell ref="Z61:AA61"/>
    <mergeCell ref="AB61:AC61"/>
    <mergeCell ref="B61:C61"/>
    <mergeCell ref="A4:C4"/>
    <mergeCell ref="E4:G4"/>
    <mergeCell ref="V59:X59"/>
    <mergeCell ref="G60:L60"/>
    <mergeCell ref="P60:U60"/>
    <mergeCell ref="A18:C18"/>
    <mergeCell ref="E18:G18"/>
    <mergeCell ref="A26:C26"/>
    <mergeCell ref="A31:C31"/>
    <mergeCell ref="A42:C42"/>
    <mergeCell ref="A21:C21"/>
    <mergeCell ref="D59:L59"/>
    <mergeCell ref="M59:U59"/>
    <mergeCell ref="A59:C59"/>
    <mergeCell ref="D60:F60"/>
    <mergeCell ref="E26:G2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36C2-CB15-48C8-91CA-CC71A86C107B}">
  <sheetPr codeName="Tabelle5">
    <tabColor rgb="FF7030A0"/>
  </sheetPr>
  <dimension ref="A1:I57"/>
  <sheetViews>
    <sheetView topLeftCell="A36" workbookViewId="0">
      <selection activeCell="D58" sqref="D58:Y58"/>
    </sheetView>
  </sheetViews>
  <sheetFormatPr baseColWidth="10" defaultColWidth="11.453125" defaultRowHeight="14.5" x14ac:dyDescent="0.35"/>
  <sheetData>
    <row r="1" spans="1:9" ht="21" x14ac:dyDescent="0.5">
      <c r="A1" s="1" t="s">
        <v>366</v>
      </c>
    </row>
    <row r="3" spans="1:9" x14ac:dyDescent="0.35">
      <c r="A3" s="11" t="s">
        <v>339</v>
      </c>
    </row>
    <row r="4" spans="1:9" x14ac:dyDescent="0.35">
      <c r="A4" s="87" t="s">
        <v>337</v>
      </c>
    </row>
    <row r="5" spans="1:9" x14ac:dyDescent="0.35">
      <c r="A5" s="87" t="s">
        <v>338</v>
      </c>
    </row>
    <row r="7" spans="1:9" x14ac:dyDescent="0.35">
      <c r="A7" s="11" t="s">
        <v>374</v>
      </c>
      <c r="I7" s="11"/>
    </row>
    <row r="8" spans="1:9" x14ac:dyDescent="0.35">
      <c r="A8" s="11" t="s">
        <v>349</v>
      </c>
      <c r="I8" s="11"/>
    </row>
    <row r="9" spans="1:9" x14ac:dyDescent="0.35">
      <c r="A9" s="87" t="s">
        <v>348</v>
      </c>
    </row>
    <row r="10" spans="1:9" x14ac:dyDescent="0.35">
      <c r="A10" s="11"/>
      <c r="I10" s="11"/>
    </row>
    <row r="11" spans="1:9" x14ac:dyDescent="0.35">
      <c r="A11" s="11" t="s">
        <v>350</v>
      </c>
      <c r="I11" s="11"/>
    </row>
    <row r="12" spans="1:9" x14ac:dyDescent="0.35">
      <c r="A12" s="87" t="s">
        <v>371</v>
      </c>
    </row>
    <row r="13" spans="1:9" x14ac:dyDescent="0.35">
      <c r="A13" s="87"/>
      <c r="B13" s="87" t="s">
        <v>367</v>
      </c>
    </row>
    <row r="14" spans="1:9" x14ac:dyDescent="0.35">
      <c r="A14" s="87"/>
      <c r="B14" s="87" t="s">
        <v>352</v>
      </c>
    </row>
    <row r="15" spans="1:9" x14ac:dyDescent="0.35">
      <c r="A15" s="87"/>
      <c r="B15" s="87" t="s">
        <v>368</v>
      </c>
      <c r="I15" s="11"/>
    </row>
    <row r="16" spans="1:9" x14ac:dyDescent="0.35">
      <c r="A16" s="87"/>
      <c r="B16" s="87" t="s">
        <v>370</v>
      </c>
      <c r="I16" s="11"/>
    </row>
    <row r="17" spans="1:9" x14ac:dyDescent="0.35">
      <c r="A17" s="87"/>
      <c r="B17" s="87" t="s">
        <v>372</v>
      </c>
      <c r="I17" s="11"/>
    </row>
    <row r="18" spans="1:9" x14ac:dyDescent="0.35">
      <c r="A18" s="87"/>
      <c r="B18" s="87" t="s">
        <v>369</v>
      </c>
      <c r="I18" s="11"/>
    </row>
    <row r="19" spans="1:9" x14ac:dyDescent="0.35">
      <c r="A19" s="11"/>
      <c r="I19" s="11"/>
    </row>
    <row r="20" spans="1:9" x14ac:dyDescent="0.35">
      <c r="A20" s="11" t="s">
        <v>351</v>
      </c>
      <c r="I20" s="11"/>
    </row>
    <row r="21" spans="1:9" x14ac:dyDescent="0.35">
      <c r="A21" s="87" t="s">
        <v>353</v>
      </c>
      <c r="I21" s="11"/>
    </row>
    <row r="22" spans="1:9" x14ac:dyDescent="0.35">
      <c r="B22" s="87" t="s">
        <v>354</v>
      </c>
      <c r="I22" s="11"/>
    </row>
    <row r="23" spans="1:9" x14ac:dyDescent="0.35">
      <c r="B23" s="87" t="s">
        <v>355</v>
      </c>
      <c r="I23" s="11"/>
    </row>
    <row r="24" spans="1:9" x14ac:dyDescent="0.35">
      <c r="B24" s="87" t="s">
        <v>359</v>
      </c>
      <c r="I24" s="11"/>
    </row>
    <row r="25" spans="1:9" x14ac:dyDescent="0.35">
      <c r="B25" s="87" t="s">
        <v>358</v>
      </c>
      <c r="I25" s="11"/>
    </row>
    <row r="26" spans="1:9" x14ac:dyDescent="0.35">
      <c r="B26" s="87" t="s">
        <v>373</v>
      </c>
      <c r="I26" s="11"/>
    </row>
    <row r="27" spans="1:9" x14ac:dyDescent="0.35">
      <c r="B27" s="87"/>
      <c r="I27" s="11"/>
    </row>
    <row r="28" spans="1:9" x14ac:dyDescent="0.35">
      <c r="A28" s="87" t="s">
        <v>360</v>
      </c>
      <c r="B28" s="87"/>
      <c r="I28" s="11"/>
    </row>
    <row r="29" spans="1:9" x14ac:dyDescent="0.35">
      <c r="B29" s="87" t="s">
        <v>362</v>
      </c>
      <c r="I29" s="11"/>
    </row>
    <row r="30" spans="1:9" x14ac:dyDescent="0.35">
      <c r="B30" s="87"/>
      <c r="I30" s="11"/>
    </row>
    <row r="31" spans="1:9" x14ac:dyDescent="0.35">
      <c r="A31" s="87" t="s">
        <v>356</v>
      </c>
    </row>
    <row r="32" spans="1:9" x14ac:dyDescent="0.35">
      <c r="B32" s="87" t="s">
        <v>357</v>
      </c>
    </row>
    <row r="33" spans="1:3" x14ac:dyDescent="0.35">
      <c r="B33" s="87" t="s">
        <v>361</v>
      </c>
    </row>
    <row r="34" spans="1:3" x14ac:dyDescent="0.35">
      <c r="B34" s="87"/>
    </row>
    <row r="35" spans="1:3" x14ac:dyDescent="0.35">
      <c r="A35" s="87" t="s">
        <v>363</v>
      </c>
    </row>
    <row r="36" spans="1:3" x14ac:dyDescent="0.35">
      <c r="B36" s="87" t="s">
        <v>364</v>
      </c>
    </row>
    <row r="37" spans="1:3" x14ac:dyDescent="0.35">
      <c r="B37" s="87" t="s">
        <v>365</v>
      </c>
    </row>
    <row r="39" spans="1:3" x14ac:dyDescent="0.35">
      <c r="A39" s="11" t="s">
        <v>385</v>
      </c>
    </row>
    <row r="40" spans="1:3" x14ac:dyDescent="0.35">
      <c r="A40" s="87" t="s">
        <v>375</v>
      </c>
    </row>
    <row r="41" spans="1:3" x14ac:dyDescent="0.35">
      <c r="B41" s="87" t="s">
        <v>376</v>
      </c>
    </row>
    <row r="42" spans="1:3" x14ac:dyDescent="0.35">
      <c r="B42" s="87" t="s">
        <v>380</v>
      </c>
    </row>
    <row r="43" spans="1:3" x14ac:dyDescent="0.35">
      <c r="B43" s="87"/>
    </row>
    <row r="44" spans="1:3" x14ac:dyDescent="0.35">
      <c r="A44" s="87" t="s">
        <v>381</v>
      </c>
      <c r="B44" s="87"/>
    </row>
    <row r="45" spans="1:3" x14ac:dyDescent="0.35">
      <c r="B45" s="87" t="s">
        <v>382</v>
      </c>
    </row>
    <row r="46" spans="1:3" x14ac:dyDescent="0.35">
      <c r="B46" s="87"/>
      <c r="C46" s="87" t="s">
        <v>383</v>
      </c>
    </row>
    <row r="47" spans="1:3" x14ac:dyDescent="0.35">
      <c r="B47" s="87"/>
      <c r="C47" s="87" t="s">
        <v>384</v>
      </c>
    </row>
    <row r="49" spans="1:2" x14ac:dyDescent="0.35">
      <c r="A49" s="87" t="s">
        <v>363</v>
      </c>
    </row>
    <row r="50" spans="1:2" x14ac:dyDescent="0.35">
      <c r="B50" s="87" t="s">
        <v>377</v>
      </c>
    </row>
    <row r="52" spans="1:2" x14ac:dyDescent="0.35">
      <c r="A52" s="11" t="s">
        <v>507</v>
      </c>
    </row>
    <row r="53" spans="1:2" x14ac:dyDescent="0.35">
      <c r="A53" s="87" t="s">
        <v>494</v>
      </c>
    </row>
    <row r="54" spans="1:2" x14ac:dyDescent="0.35">
      <c r="A54" s="87" t="s">
        <v>496</v>
      </c>
    </row>
    <row r="55" spans="1:2" x14ac:dyDescent="0.35">
      <c r="A55" s="87" t="s">
        <v>497</v>
      </c>
    </row>
    <row r="56" spans="1:2" x14ac:dyDescent="0.35">
      <c r="A56" s="87" t="s">
        <v>498</v>
      </c>
    </row>
    <row r="57" spans="1:2" x14ac:dyDescent="0.35">
      <c r="A57" s="87" t="s">
        <v>499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10</vt:i4>
      </vt:variant>
    </vt:vector>
  </HeadingPairs>
  <TitlesOfParts>
    <vt:vector size="19" baseType="lpstr">
      <vt:lpstr>Start</vt:lpstr>
      <vt:lpstr> </vt:lpstr>
      <vt:lpstr>Auswahlfelder und Texte</vt:lpstr>
      <vt:lpstr>Auswertung Auswahlfelder</vt:lpstr>
      <vt:lpstr>Parameter</vt:lpstr>
      <vt:lpstr>Türberechnung</vt:lpstr>
      <vt:lpstr>Federberechnung</vt:lpstr>
      <vt:lpstr>Kollisionen</vt:lpstr>
      <vt:lpstr>Änderungshistorie</vt:lpstr>
      <vt:lpstr>Breitennorm</vt:lpstr>
      <vt:lpstr>Breitennorm_Sprache_korrekt</vt:lpstr>
      <vt:lpstr>Dekortyp</vt:lpstr>
      <vt:lpstr>Dekortyp_Sprache_korrekt</vt:lpstr>
      <vt:lpstr>Grösse</vt:lpstr>
      <vt:lpstr>Grösse_Sprache_korrekt</vt:lpstr>
      <vt:lpstr>KeineFedern</vt:lpstr>
      <vt:lpstr>KollisionGerätesockel</vt:lpstr>
      <vt:lpstr>KollisionSockelblende</vt:lpstr>
      <vt:lpstr>Sprache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Keller Hannes</dc:creator>
  <cp:keywords/>
  <dc:description/>
  <cp:lastModifiedBy>Keller Hannes</cp:lastModifiedBy>
  <cp:revision/>
  <dcterms:created xsi:type="dcterms:W3CDTF">2023-02-22T14:47:07Z</dcterms:created>
  <dcterms:modified xsi:type="dcterms:W3CDTF">2024-06-14T07:45:26Z</dcterms:modified>
  <cp:category/>
  <cp:contentStatus/>
</cp:coreProperties>
</file>