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Dok-proj\Betreuung EKW\GSA-Betreuungsprojekte\Berechnung_Dekor\"/>
    </mc:Choice>
  </mc:AlternateContent>
  <workbookProtection workbookAlgorithmName="SHA-512" workbookHashValue="V7klIlR/dYd3BokP7jZ4RIDNmtSfX5rft+o3/xWU+6cbuffj4ZIlKHzXhINTM/1wNb0qkyjSegv4pTPnYwBAXw==" workbookSaltValue="5/8k1C8l7AvfsQXtoAzExg==" workbookSpinCount="100000" lockStructure="1"/>
  <bookViews>
    <workbookView xWindow="0" yWindow="-15" windowWidth="23745" windowHeight="9870" tabRatio="766" firstSheet="11" activeTab="11"/>
  </bookViews>
  <sheets>
    <sheet name="Kraft 55 NR" sheetId="1" state="hidden" r:id="rId1"/>
    <sheet name="Federstärke 55NR" sheetId="2" state="hidden" r:id="rId2"/>
    <sheet name="Kraft 60 NR" sheetId="8" state="hidden" r:id="rId3"/>
    <sheet name="Federstärke 60 NR" sheetId="9" state="hidden" r:id="rId4"/>
    <sheet name="Kraft 55 GR" sheetId="10" state="hidden" r:id="rId5"/>
    <sheet name="Federstärke 55 GR" sheetId="11" state="hidden" r:id="rId6"/>
    <sheet name="Kraft 60 GR" sheetId="13" state="hidden" r:id="rId7"/>
    <sheet name="Federstärke 60 GR" sheetId="14" state="hidden" r:id="rId8"/>
    <sheet name="Geo. NR" sheetId="7" state="hidden" r:id="rId9"/>
    <sheet name="Geo. GR" sheetId="3" state="hidden" r:id="rId10"/>
    <sheet name="Sockelhöhe" sheetId="4" state="hidden" r:id="rId11"/>
    <sheet name="Berechnung" sheetId="5" r:id="rId12"/>
    <sheet name="Benutzeranleitung" sheetId="12" r:id="rId13"/>
  </sheets>
  <externalReferences>
    <externalReference r:id="rId14"/>
  </externalReferences>
  <definedNames>
    <definedName name="Breite">'Federstärke 55NR'!$G$40:$G$41</definedName>
    <definedName name="Design">'Federstärke 55NR'!$G$34:$G$38</definedName>
    <definedName name="Feder">'Federstärke 55NR'!$G$46:$G$47</definedName>
    <definedName name="Grossraum" comment="Gerätehöhe">Sockelhöhe!$U$4:$U$5</definedName>
    <definedName name="Raum">'Federstärke 55NR'!$G$43:$G$44</definedName>
  </definedNames>
  <calcPr calcId="171027"/>
</workbook>
</file>

<file path=xl/calcChain.xml><?xml version="1.0" encoding="utf-8"?>
<calcChain xmlns="http://schemas.openxmlformats.org/spreadsheetml/2006/main">
  <c r="O30" i="5" l="1"/>
  <c r="L22" i="5"/>
  <c r="A4" i="2" l="1"/>
  <c r="A4" i="9"/>
  <c r="A4" i="11"/>
  <c r="A4" i="14"/>
  <c r="L18" i="5" l="1"/>
  <c r="AM2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T3" i="13"/>
  <c r="AT4" i="13"/>
  <c r="AT5" i="13"/>
  <c r="AU5" i="13" s="1"/>
  <c r="AT6" i="13"/>
  <c r="AU6" i="13" s="1"/>
  <c r="AT7" i="13"/>
  <c r="AT8" i="13"/>
  <c r="AT9" i="13"/>
  <c r="AU9" i="13" s="1"/>
  <c r="AT10" i="13"/>
  <c r="AU10" i="13" s="1"/>
  <c r="AT11" i="13"/>
  <c r="AT12" i="13"/>
  <c r="AT13" i="13"/>
  <c r="AU13" i="13" s="1"/>
  <c r="AT14" i="13"/>
  <c r="AU14" i="13" s="1"/>
  <c r="AT15" i="13"/>
  <c r="AT16" i="13"/>
  <c r="AT17" i="13"/>
  <c r="AT18" i="13"/>
  <c r="AU18" i="13" s="1"/>
  <c r="AT19" i="13"/>
  <c r="AT20" i="13"/>
  <c r="AT21" i="13"/>
  <c r="AT22" i="13"/>
  <c r="AU22" i="13" s="1"/>
  <c r="AT23" i="13"/>
  <c r="AT24" i="13"/>
  <c r="AT25" i="13"/>
  <c r="AU25" i="13" s="1"/>
  <c r="AT26" i="13"/>
  <c r="AT27" i="13"/>
  <c r="AT28" i="13"/>
  <c r="AT29" i="13"/>
  <c r="AT30" i="13"/>
  <c r="AU30" i="13" s="1"/>
  <c r="AT31" i="13"/>
  <c r="AT32" i="13"/>
  <c r="AT33" i="13"/>
  <c r="AU33" i="13" s="1"/>
  <c r="AT34" i="13"/>
  <c r="AU34" i="13" s="1"/>
  <c r="AT35" i="13"/>
  <c r="AT36" i="13"/>
  <c r="AT37" i="13"/>
  <c r="AT38" i="13"/>
  <c r="AU38" i="13" s="1"/>
  <c r="AT39" i="13"/>
  <c r="AU39" i="13" s="1"/>
  <c r="AT40" i="13"/>
  <c r="AT41" i="13"/>
  <c r="AT42" i="13"/>
  <c r="AU42" i="13" s="1"/>
  <c r="AT43" i="13"/>
  <c r="AT44" i="13"/>
  <c r="AT45" i="13"/>
  <c r="AU45" i="13" s="1"/>
  <c r="AT46" i="13"/>
  <c r="AU46" i="13" s="1"/>
  <c r="AT47" i="13"/>
  <c r="AT48" i="13"/>
  <c r="AT49" i="13"/>
  <c r="AU49" i="13" s="1"/>
  <c r="AT50" i="13"/>
  <c r="AU50" i="13" s="1"/>
  <c r="AT51" i="13"/>
  <c r="AT52" i="13"/>
  <c r="AT53" i="13"/>
  <c r="AU53" i="13" s="1"/>
  <c r="AT54" i="13"/>
  <c r="AT55" i="13"/>
  <c r="AT56" i="13"/>
  <c r="AT57" i="13"/>
  <c r="AT58" i="13"/>
  <c r="AU58" i="13" s="1"/>
  <c r="AT59" i="13"/>
  <c r="AU59" i="13" s="1"/>
  <c r="AT60" i="13"/>
  <c r="AT61" i="13"/>
  <c r="AT62" i="13"/>
  <c r="AU62" i="13" s="1"/>
  <c r="AT63" i="13"/>
  <c r="AT64" i="13"/>
  <c r="AT65" i="13"/>
  <c r="AU65" i="13" s="1"/>
  <c r="AT66" i="13"/>
  <c r="AU66" i="13" s="1"/>
  <c r="AT67" i="13"/>
  <c r="AT68" i="13"/>
  <c r="AT69" i="13"/>
  <c r="AU69" i="13" s="1"/>
  <c r="AT70" i="13"/>
  <c r="AT71" i="13"/>
  <c r="AU71" i="13" s="1"/>
  <c r="AT72" i="13"/>
  <c r="AT73" i="13"/>
  <c r="AT74" i="13"/>
  <c r="AT75" i="13"/>
  <c r="AT76" i="13"/>
  <c r="AT77" i="13"/>
  <c r="AU77" i="13" s="1"/>
  <c r="AT78" i="13"/>
  <c r="AU78" i="13" s="1"/>
  <c r="AT79" i="13"/>
  <c r="AU79" i="13" s="1"/>
  <c r="AT80" i="13"/>
  <c r="AT81" i="13"/>
  <c r="AT82" i="13"/>
  <c r="AU82" i="13" s="1"/>
  <c r="AT83" i="13"/>
  <c r="AT84" i="13"/>
  <c r="AT85" i="13"/>
  <c r="AU85" i="13" s="1"/>
  <c r="AT86" i="13"/>
  <c r="AT87" i="13"/>
  <c r="AT88" i="13"/>
  <c r="AT89" i="13"/>
  <c r="AU89" i="13" s="1"/>
  <c r="AT2" i="13"/>
  <c r="AU17" i="13"/>
  <c r="AU21" i="13"/>
  <c r="AU37" i="13"/>
  <c r="AU41" i="13"/>
  <c r="AU57" i="13"/>
  <c r="AU61" i="13"/>
  <c r="AU73" i="13"/>
  <c r="AU76" i="13"/>
  <c r="AU81" i="13"/>
  <c r="AU84" i="13"/>
  <c r="AU8" i="13"/>
  <c r="AU16" i="13"/>
  <c r="AU26" i="13"/>
  <c r="AU40" i="13"/>
  <c r="AU54" i="13"/>
  <c r="AU70" i="13"/>
  <c r="AU72" i="13"/>
  <c r="AU80" i="13"/>
  <c r="AU86" i="13"/>
  <c r="AU2" i="13"/>
  <c r="AU24" i="13"/>
  <c r="AU29" i="13"/>
  <c r="AU35" i="13"/>
  <c r="AU51" i="13"/>
  <c r="AU56" i="13"/>
  <c r="AU67" i="13"/>
  <c r="AM3" i="13"/>
  <c r="AM4" i="13"/>
  <c r="AM5" i="13"/>
  <c r="AM6" i="13"/>
  <c r="AM7" i="13"/>
  <c r="AM8" i="13"/>
  <c r="AM9" i="13"/>
  <c r="AM10" i="13"/>
  <c r="AM11" i="13"/>
  <c r="AM12" i="13"/>
  <c r="AM13" i="13"/>
  <c r="AM14" i="13"/>
  <c r="AM15" i="13"/>
  <c r="AM16" i="13"/>
  <c r="AM17" i="13"/>
  <c r="AM18" i="13"/>
  <c r="AM19" i="13"/>
  <c r="AM20" i="13"/>
  <c r="AM21" i="13"/>
  <c r="AM22" i="13"/>
  <c r="AM23" i="13"/>
  <c r="AM24" i="13"/>
  <c r="AM25" i="13"/>
  <c r="AM26" i="13"/>
  <c r="AM27" i="13"/>
  <c r="AM28" i="13"/>
  <c r="AM29" i="13"/>
  <c r="AM30" i="13"/>
  <c r="AM31" i="13"/>
  <c r="AM32" i="13"/>
  <c r="AM33" i="13"/>
  <c r="AM34" i="13"/>
  <c r="AM35" i="13"/>
  <c r="AM36" i="13"/>
  <c r="AM37" i="13"/>
  <c r="AM38" i="13"/>
  <c r="AM39" i="13"/>
  <c r="AM40" i="13"/>
  <c r="AM41" i="13"/>
  <c r="AM42" i="13"/>
  <c r="AM43" i="13"/>
  <c r="AM44" i="13"/>
  <c r="AM45" i="13"/>
  <c r="AM46" i="13"/>
  <c r="AM47" i="13"/>
  <c r="AM48" i="13"/>
  <c r="AM49" i="13"/>
  <c r="AM50" i="13"/>
  <c r="AM51" i="13"/>
  <c r="AM52" i="13"/>
  <c r="AM53" i="13"/>
  <c r="AM54" i="13"/>
  <c r="AM55" i="13"/>
  <c r="AM56" i="13"/>
  <c r="AM57" i="13"/>
  <c r="AM58" i="13"/>
  <c r="AM59" i="13"/>
  <c r="AM60" i="13"/>
  <c r="AM61" i="13"/>
  <c r="AM62" i="13"/>
  <c r="AM63" i="13"/>
  <c r="AM64" i="13"/>
  <c r="AM65" i="13"/>
  <c r="AM66" i="13"/>
  <c r="AM67" i="13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2" i="13"/>
  <c r="AU23" i="13"/>
  <c r="AU27" i="13"/>
  <c r="AU31" i="13"/>
  <c r="AU43" i="13"/>
  <c r="AU47" i="13"/>
  <c r="AU55" i="13"/>
  <c r="AU63" i="13"/>
  <c r="AU74" i="13"/>
  <c r="AU75" i="13"/>
  <c r="AU83" i="13"/>
  <c r="AU87" i="13"/>
  <c r="AU88" i="13"/>
  <c r="AU68" i="13"/>
  <c r="AU64" i="13"/>
  <c r="AU60" i="13"/>
  <c r="AU52" i="13"/>
  <c r="AU48" i="13"/>
  <c r="AU44" i="13"/>
  <c r="AU36" i="13"/>
  <c r="AU32" i="13"/>
  <c r="AU28" i="13"/>
  <c r="AU20" i="13"/>
  <c r="AU19" i="13"/>
  <c r="AU15" i="13"/>
  <c r="AU12" i="13"/>
  <c r="AU11" i="13"/>
  <c r="AU7" i="13"/>
  <c r="AU4" i="13"/>
  <c r="AU3" i="13"/>
  <c r="AT2" i="10"/>
  <c r="AT3" i="10"/>
  <c r="AT4" i="10"/>
  <c r="AT5" i="10"/>
  <c r="AU5" i="10" s="1"/>
  <c r="AT6" i="10"/>
  <c r="AT7" i="10"/>
  <c r="AT8" i="10"/>
  <c r="AT9" i="10"/>
  <c r="AT10" i="10"/>
  <c r="AT11" i="10"/>
  <c r="AT12" i="10"/>
  <c r="AT13" i="10"/>
  <c r="AT14" i="10"/>
  <c r="AT15" i="10"/>
  <c r="AT16" i="10"/>
  <c r="AT17" i="10"/>
  <c r="AU17" i="10" s="1"/>
  <c r="AT18" i="10"/>
  <c r="AT19" i="10"/>
  <c r="AT20" i="10"/>
  <c r="AU20" i="10" s="1"/>
  <c r="AT21" i="10"/>
  <c r="AU21" i="10" s="1"/>
  <c r="AT22" i="10"/>
  <c r="AT23" i="10"/>
  <c r="AT24" i="10"/>
  <c r="AT25" i="10"/>
  <c r="AU25" i="10" s="1"/>
  <c r="AT26" i="10"/>
  <c r="AT27" i="10"/>
  <c r="AT28" i="10"/>
  <c r="AT29" i="10"/>
  <c r="AU29" i="10" s="1"/>
  <c r="AT30" i="10"/>
  <c r="AT31" i="10"/>
  <c r="AT32" i="10"/>
  <c r="AU32" i="10" s="1"/>
  <c r="AT33" i="10"/>
  <c r="AU33" i="10" s="1"/>
  <c r="AT34" i="10"/>
  <c r="AT35" i="10"/>
  <c r="AT36" i="10"/>
  <c r="AT37" i="10"/>
  <c r="AU37" i="10" s="1"/>
  <c r="AT38" i="10"/>
  <c r="AT39" i="10"/>
  <c r="AT40" i="10"/>
  <c r="AT41" i="10"/>
  <c r="AT42" i="10"/>
  <c r="AT43" i="10"/>
  <c r="AT44" i="10"/>
  <c r="AU44" i="10" s="1"/>
  <c r="AT45" i="10"/>
  <c r="AU45" i="10" s="1"/>
  <c r="AT46" i="10"/>
  <c r="AT47" i="10"/>
  <c r="AT48" i="10"/>
  <c r="AU48" i="10" s="1"/>
  <c r="AT49" i="10"/>
  <c r="AU49" i="10" s="1"/>
  <c r="AT50" i="10"/>
  <c r="AT51" i="10"/>
  <c r="AT52" i="10"/>
  <c r="AT53" i="10"/>
  <c r="AU53" i="10" s="1"/>
  <c r="AT54" i="10"/>
  <c r="AT55" i="10"/>
  <c r="AU55" i="10" s="1"/>
  <c r="AT56" i="10"/>
  <c r="AU56" i="10" s="1"/>
  <c r="AT57" i="10"/>
  <c r="AU57" i="10" s="1"/>
  <c r="AT58" i="10"/>
  <c r="AT59" i="10"/>
  <c r="AT60" i="10"/>
  <c r="AT61" i="10"/>
  <c r="AU61" i="10" s="1"/>
  <c r="AT62" i="10"/>
  <c r="AT63" i="10"/>
  <c r="AU63" i="10" s="1"/>
  <c r="AT64" i="10"/>
  <c r="AT65" i="10"/>
  <c r="AT66" i="10"/>
  <c r="AT67" i="10"/>
  <c r="AT68" i="10"/>
  <c r="AU68" i="10" s="1"/>
  <c r="AT69" i="10"/>
  <c r="AU69" i="10" s="1"/>
  <c r="AT70" i="10"/>
  <c r="AT71" i="10"/>
  <c r="AT72" i="10"/>
  <c r="AT73" i="10"/>
  <c r="AU73" i="10" s="1"/>
  <c r="AT74" i="10"/>
  <c r="AT75" i="10"/>
  <c r="AT76" i="10"/>
  <c r="AT77" i="10"/>
  <c r="AU77" i="10" s="1"/>
  <c r="AT78" i="10"/>
  <c r="AT79" i="10"/>
  <c r="AT80" i="10"/>
  <c r="AU80" i="10" s="1"/>
  <c r="AT81" i="10"/>
  <c r="AU81" i="10" s="1"/>
  <c r="AT82" i="10"/>
  <c r="AT83" i="10"/>
  <c r="AT84" i="10"/>
  <c r="AU84" i="10" s="1"/>
  <c r="AT85" i="10"/>
  <c r="AU85" i="10" s="1"/>
  <c r="AT86" i="10"/>
  <c r="AT87" i="10"/>
  <c r="AT88" i="10"/>
  <c r="AU88" i="10" s="1"/>
  <c r="AT89" i="10"/>
  <c r="AU89" i="10" s="1"/>
  <c r="AU2" i="10"/>
  <c r="AU12" i="10"/>
  <c r="AU13" i="10"/>
  <c r="AU31" i="10"/>
  <c r="AU35" i="10"/>
  <c r="AU41" i="10"/>
  <c r="AU52" i="10"/>
  <c r="AU60" i="10"/>
  <c r="AU71" i="10"/>
  <c r="AU72" i="10"/>
  <c r="AU75" i="10"/>
  <c r="AU79" i="10"/>
  <c r="AU83" i="10"/>
  <c r="AU87" i="10"/>
  <c r="AU6" i="10"/>
  <c r="AU9" i="10"/>
  <c r="AU10" i="10"/>
  <c r="AU14" i="10"/>
  <c r="AU22" i="10"/>
  <c r="AU26" i="10"/>
  <c r="AU30" i="10"/>
  <c r="AU38" i="10"/>
  <c r="AU42" i="10"/>
  <c r="AU46" i="10"/>
  <c r="AU54" i="10"/>
  <c r="AU58" i="10"/>
  <c r="AU62" i="10"/>
  <c r="AU66" i="10"/>
  <c r="AU74" i="10"/>
  <c r="AU78" i="10"/>
  <c r="AU82" i="10"/>
  <c r="AU43" i="10"/>
  <c r="AU59" i="10"/>
  <c r="AU64" i="10"/>
  <c r="AU65" i="10"/>
  <c r="AU16" i="10"/>
  <c r="AU39" i="10"/>
  <c r="AU40" i="10"/>
  <c r="AU67" i="10"/>
  <c r="AU34" i="10"/>
  <c r="AU50" i="10"/>
  <c r="AU70" i="10"/>
  <c r="AU86" i="10"/>
  <c r="AU19" i="10"/>
  <c r="AU27" i="10"/>
  <c r="AU36" i="10"/>
  <c r="AM3" i="10"/>
  <c r="AM4" i="10"/>
  <c r="AM5" i="10"/>
  <c r="AM6" i="10"/>
  <c r="AM7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2" i="10"/>
  <c r="AU3" i="10"/>
  <c r="AU7" i="10"/>
  <c r="AU11" i="10"/>
  <c r="AU15" i="10"/>
  <c r="AU23" i="10"/>
  <c r="AU28" i="10"/>
  <c r="AU47" i="10"/>
  <c r="AU51" i="10"/>
  <c r="AU76" i="10"/>
  <c r="AU24" i="10"/>
  <c r="AU18" i="10"/>
  <c r="AU8" i="10"/>
  <c r="AU4" i="10"/>
  <c r="AT3" i="8"/>
  <c r="AT4" i="8"/>
  <c r="AT5" i="8"/>
  <c r="AU5" i="8" s="1"/>
  <c r="AT6" i="8"/>
  <c r="AT7" i="8"/>
  <c r="AT8" i="8"/>
  <c r="AT9" i="8"/>
  <c r="AU9" i="8" s="1"/>
  <c r="AT10" i="8"/>
  <c r="AT11" i="8"/>
  <c r="AT12" i="8"/>
  <c r="AT13" i="8"/>
  <c r="AT14" i="8"/>
  <c r="AT15" i="8"/>
  <c r="AT16" i="8"/>
  <c r="AT17" i="8"/>
  <c r="AU17" i="8" s="1"/>
  <c r="AT18" i="8"/>
  <c r="AT19" i="8"/>
  <c r="AT20" i="8"/>
  <c r="AT21" i="8"/>
  <c r="AU21" i="8" s="1"/>
  <c r="AT22" i="8"/>
  <c r="AT23" i="8"/>
  <c r="AT24" i="8"/>
  <c r="AT25" i="8"/>
  <c r="AU25" i="8" s="1"/>
  <c r="AT26" i="8"/>
  <c r="AT27" i="8"/>
  <c r="AT28" i="8"/>
  <c r="AT29" i="8"/>
  <c r="AU29" i="8" s="1"/>
  <c r="AT30" i="8"/>
  <c r="AT31" i="8"/>
  <c r="AT32" i="8"/>
  <c r="AT33" i="8"/>
  <c r="AT34" i="8"/>
  <c r="AT35" i="8"/>
  <c r="AT36" i="8"/>
  <c r="AT37" i="8"/>
  <c r="AU37" i="8" s="1"/>
  <c r="AT38" i="8"/>
  <c r="AT39" i="8"/>
  <c r="AT40" i="8"/>
  <c r="AT41" i="8"/>
  <c r="AU41" i="8" s="1"/>
  <c r="AT42" i="8"/>
  <c r="AT43" i="8"/>
  <c r="AT44" i="8"/>
  <c r="AT45" i="8"/>
  <c r="AU45" i="8" s="1"/>
  <c r="AT46" i="8"/>
  <c r="AT47" i="8"/>
  <c r="AT48" i="8"/>
  <c r="AT49" i="8"/>
  <c r="AU49" i="8" s="1"/>
  <c r="AT50" i="8"/>
  <c r="AT51" i="8"/>
  <c r="AT52" i="8"/>
  <c r="AT53" i="8"/>
  <c r="AT54" i="8"/>
  <c r="AT55" i="8"/>
  <c r="AT56" i="8"/>
  <c r="AU56" i="8" s="1"/>
  <c r="AT57" i="8"/>
  <c r="AU57" i="8" s="1"/>
  <c r="AT58" i="8"/>
  <c r="AT59" i="8"/>
  <c r="AT60" i="8"/>
  <c r="AU60" i="8" s="1"/>
  <c r="AT61" i="8"/>
  <c r="AU61" i="8" s="1"/>
  <c r="AT62" i="8"/>
  <c r="AT63" i="8"/>
  <c r="AT64" i="8"/>
  <c r="AT65" i="8"/>
  <c r="AU65" i="8" s="1"/>
  <c r="AT66" i="8"/>
  <c r="AT67" i="8"/>
  <c r="AT68" i="8"/>
  <c r="AU68" i="8" s="1"/>
  <c r="AT69" i="8"/>
  <c r="AU69" i="8" s="1"/>
  <c r="AT70" i="8"/>
  <c r="AT71" i="8"/>
  <c r="AT72" i="8"/>
  <c r="AU72" i="8" s="1"/>
  <c r="AT73" i="8"/>
  <c r="AT74" i="8"/>
  <c r="AT75" i="8"/>
  <c r="AT76" i="8"/>
  <c r="AU76" i="8" s="1"/>
  <c r="AT77" i="8"/>
  <c r="AU77" i="8" s="1"/>
  <c r="AT78" i="8"/>
  <c r="AT79" i="8"/>
  <c r="AT80" i="8"/>
  <c r="AT81" i="8"/>
  <c r="AU81" i="8" s="1"/>
  <c r="AT82" i="8"/>
  <c r="AT83" i="8"/>
  <c r="AT84" i="8"/>
  <c r="AT85" i="8"/>
  <c r="AT86" i="8"/>
  <c r="AT87" i="8"/>
  <c r="AT88" i="8"/>
  <c r="AT89" i="8"/>
  <c r="AU89" i="8" s="1"/>
  <c r="AT2" i="8"/>
  <c r="AU13" i="8"/>
  <c r="AU33" i="8"/>
  <c r="AU52" i="8"/>
  <c r="AU59" i="8"/>
  <c r="AU64" i="8"/>
  <c r="AU71" i="8"/>
  <c r="AU73" i="8"/>
  <c r="AU83" i="8"/>
  <c r="AU84" i="8"/>
  <c r="AU85" i="8"/>
  <c r="AU51" i="8"/>
  <c r="AU53" i="8"/>
  <c r="AU67" i="8"/>
  <c r="AU88" i="8"/>
  <c r="AU2" i="8"/>
  <c r="AM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0" i="8"/>
  <c r="AM51" i="8"/>
  <c r="AM52" i="8"/>
  <c r="AM53" i="8"/>
  <c r="AM54" i="8"/>
  <c r="AM55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2" i="8"/>
  <c r="AU87" i="8"/>
  <c r="AU86" i="8"/>
  <c r="AU82" i="8"/>
  <c r="AU80" i="8"/>
  <c r="AU79" i="8"/>
  <c r="AU78" i="8"/>
  <c r="AU75" i="8"/>
  <c r="AU74" i="8"/>
  <c r="AU70" i="8"/>
  <c r="AU66" i="8"/>
  <c r="AU63" i="8"/>
  <c r="AU62" i="8"/>
  <c r="AU58" i="8"/>
  <c r="AU55" i="8"/>
  <c r="AU54" i="8"/>
  <c r="AU50" i="8"/>
  <c r="AU48" i="8"/>
  <c r="AU47" i="8"/>
  <c r="AU46" i="8"/>
  <c r="AU44" i="8"/>
  <c r="AU43" i="8"/>
  <c r="AU42" i="8"/>
  <c r="AU40" i="8"/>
  <c r="AU39" i="8"/>
  <c r="AU38" i="8"/>
  <c r="AU36" i="8"/>
  <c r="AU35" i="8"/>
  <c r="AU34" i="8"/>
  <c r="AU32" i="8"/>
  <c r="AU31" i="8"/>
  <c r="AU30" i="8"/>
  <c r="AU28" i="8"/>
  <c r="AU27" i="8"/>
  <c r="AU26" i="8"/>
  <c r="AU24" i="8"/>
  <c r="AU23" i="8"/>
  <c r="AU22" i="8"/>
  <c r="AU20" i="8"/>
  <c r="AU19" i="8"/>
  <c r="AU18" i="8"/>
  <c r="AU16" i="8"/>
  <c r="AU15" i="8"/>
  <c r="AU14" i="8"/>
  <c r="AU12" i="8"/>
  <c r="AU11" i="8"/>
  <c r="AU10" i="8"/>
  <c r="AU8" i="8"/>
  <c r="AU7" i="8"/>
  <c r="AU6" i="8"/>
  <c r="AU4" i="8"/>
  <c r="AU3" i="8"/>
  <c r="AU3" i="1" l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2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2" i="1"/>
  <c r="A10" i="2"/>
  <c r="A8" i="2"/>
  <c r="A10" i="9"/>
  <c r="A8" i="9"/>
  <c r="A10" i="11"/>
  <c r="A8" i="11"/>
  <c r="A10" i="14"/>
  <c r="A8" i="14"/>
  <c r="S14" i="10" l="1"/>
  <c r="S14" i="13" l="1"/>
  <c r="AL18" i="13"/>
  <c r="AL10" i="13"/>
  <c r="S18" i="13" s="1"/>
  <c r="AL8" i="13"/>
  <c r="S20" i="13" s="1"/>
  <c r="AL4" i="13"/>
  <c r="AL5" i="13" s="1"/>
  <c r="H50" i="14"/>
  <c r="J47" i="14"/>
  <c r="H47" i="14"/>
  <c r="J46" i="14"/>
  <c r="H31" i="14" s="1"/>
  <c r="AK16" i="13" s="1"/>
  <c r="H46" i="14"/>
  <c r="I31" i="14"/>
  <c r="AL14" i="13" s="1"/>
  <c r="G31" i="14"/>
  <c r="AL16" i="13" s="1"/>
  <c r="J90" i="13"/>
  <c r="L90" i="13" s="1"/>
  <c r="H90" i="13"/>
  <c r="G90" i="13"/>
  <c r="J89" i="13"/>
  <c r="H89" i="13"/>
  <c r="G89" i="13"/>
  <c r="M89" i="13" s="1"/>
  <c r="M88" i="13"/>
  <c r="H88" i="13"/>
  <c r="J88" i="13" s="1"/>
  <c r="G88" i="13"/>
  <c r="O87" i="13"/>
  <c r="L87" i="13"/>
  <c r="J87" i="13"/>
  <c r="H87" i="13"/>
  <c r="G87" i="13"/>
  <c r="N86" i="13"/>
  <c r="H86" i="13"/>
  <c r="J86" i="13" s="1"/>
  <c r="G86" i="13"/>
  <c r="M86" i="13" s="1"/>
  <c r="M85" i="13"/>
  <c r="J85" i="13"/>
  <c r="H85" i="13"/>
  <c r="G85" i="13"/>
  <c r="L84" i="13"/>
  <c r="H84" i="13"/>
  <c r="J84" i="13" s="1"/>
  <c r="G84" i="13"/>
  <c r="J83" i="13"/>
  <c r="H83" i="13"/>
  <c r="G83" i="13"/>
  <c r="J82" i="13"/>
  <c r="H82" i="13"/>
  <c r="G82" i="13"/>
  <c r="M82" i="13" s="1"/>
  <c r="J81" i="13"/>
  <c r="H81" i="13"/>
  <c r="G81" i="13"/>
  <c r="H80" i="13"/>
  <c r="J80" i="13" s="1"/>
  <c r="G80" i="13"/>
  <c r="J79" i="13"/>
  <c r="H79" i="13"/>
  <c r="G79" i="13"/>
  <c r="M79" i="13" s="1"/>
  <c r="P78" i="13"/>
  <c r="H78" i="13"/>
  <c r="J78" i="13" s="1"/>
  <c r="O78" i="13" s="1"/>
  <c r="G78" i="13"/>
  <c r="O77" i="13"/>
  <c r="L77" i="13"/>
  <c r="J77" i="13"/>
  <c r="P77" i="13" s="1"/>
  <c r="H77" i="13"/>
  <c r="G77" i="13"/>
  <c r="N76" i="13"/>
  <c r="H76" i="13"/>
  <c r="J76" i="13" s="1"/>
  <c r="G76" i="13"/>
  <c r="M76" i="13" s="1"/>
  <c r="H75" i="13"/>
  <c r="J75" i="13" s="1"/>
  <c r="P75" i="13" s="1"/>
  <c r="G75" i="13"/>
  <c r="P74" i="13"/>
  <c r="J74" i="13"/>
  <c r="H74" i="13"/>
  <c r="G74" i="13"/>
  <c r="N73" i="13" s="1"/>
  <c r="J73" i="13"/>
  <c r="H73" i="13"/>
  <c r="G73" i="13"/>
  <c r="M73" i="13" s="1"/>
  <c r="N72" i="13"/>
  <c r="J72" i="13"/>
  <c r="H72" i="13"/>
  <c r="G72" i="13"/>
  <c r="P71" i="13"/>
  <c r="M71" i="13"/>
  <c r="H71" i="13"/>
  <c r="J71" i="13" s="1"/>
  <c r="O70" i="13" s="1"/>
  <c r="G71" i="13"/>
  <c r="L70" i="13"/>
  <c r="J70" i="13"/>
  <c r="H70" i="13"/>
  <c r="G70" i="13"/>
  <c r="N69" i="13"/>
  <c r="H69" i="13"/>
  <c r="J69" i="13" s="1"/>
  <c r="P69" i="13" s="1"/>
  <c r="G69" i="13"/>
  <c r="M69" i="13" s="1"/>
  <c r="M68" i="13"/>
  <c r="H68" i="13"/>
  <c r="J68" i="13" s="1"/>
  <c r="G68" i="13"/>
  <c r="N67" i="13"/>
  <c r="H67" i="13"/>
  <c r="J67" i="13" s="1"/>
  <c r="P67" i="13" s="1"/>
  <c r="G67" i="13"/>
  <c r="J66" i="13"/>
  <c r="H66" i="13"/>
  <c r="G66" i="13"/>
  <c r="P65" i="13"/>
  <c r="L65" i="13"/>
  <c r="J65" i="13"/>
  <c r="H65" i="13"/>
  <c r="G65" i="13"/>
  <c r="N64" i="13"/>
  <c r="J64" i="13"/>
  <c r="H64" i="13"/>
  <c r="G64" i="13"/>
  <c r="P63" i="13"/>
  <c r="L63" i="13"/>
  <c r="H63" i="13"/>
  <c r="J63" i="13" s="1"/>
  <c r="G63" i="13"/>
  <c r="P62" i="13"/>
  <c r="O62" i="13"/>
  <c r="L62" i="13"/>
  <c r="J62" i="13"/>
  <c r="H62" i="13"/>
  <c r="G62" i="13"/>
  <c r="N61" i="13"/>
  <c r="H61" i="13"/>
  <c r="J61" i="13" s="1"/>
  <c r="G61" i="13"/>
  <c r="M61" i="13" s="1"/>
  <c r="M60" i="13"/>
  <c r="J60" i="13"/>
  <c r="H60" i="13"/>
  <c r="G60" i="13"/>
  <c r="P59" i="13"/>
  <c r="N59" i="13"/>
  <c r="H59" i="13"/>
  <c r="J59" i="13" s="1"/>
  <c r="L59" i="13" s="1"/>
  <c r="G59" i="13"/>
  <c r="M59" i="13" s="1"/>
  <c r="O58" i="13"/>
  <c r="J58" i="13"/>
  <c r="P58" i="13" s="1"/>
  <c r="H58" i="13"/>
  <c r="G58" i="13"/>
  <c r="H57" i="13"/>
  <c r="J57" i="13" s="1"/>
  <c r="G57" i="13"/>
  <c r="M56" i="13"/>
  <c r="H56" i="13"/>
  <c r="J56" i="13" s="1"/>
  <c r="G56" i="13"/>
  <c r="H55" i="13"/>
  <c r="J55" i="13" s="1"/>
  <c r="G55" i="13"/>
  <c r="O54" i="13"/>
  <c r="J54" i="13"/>
  <c r="P54" i="13" s="1"/>
  <c r="H54" i="13"/>
  <c r="G54" i="13"/>
  <c r="N53" i="13"/>
  <c r="H53" i="13"/>
  <c r="J53" i="13" s="1"/>
  <c r="G53" i="13"/>
  <c r="M53" i="13" s="1"/>
  <c r="H52" i="13"/>
  <c r="J52" i="13" s="1"/>
  <c r="G52" i="13"/>
  <c r="N52" i="13" s="1"/>
  <c r="M51" i="13"/>
  <c r="H51" i="13"/>
  <c r="J51" i="13" s="1"/>
  <c r="G51" i="13"/>
  <c r="O50" i="13"/>
  <c r="L50" i="13"/>
  <c r="J50" i="13"/>
  <c r="P50" i="13" s="1"/>
  <c r="H50" i="13"/>
  <c r="G50" i="13"/>
  <c r="N49" i="13"/>
  <c r="H49" i="13"/>
  <c r="J49" i="13" s="1"/>
  <c r="G49" i="13"/>
  <c r="M49" i="13" s="1"/>
  <c r="O48" i="13"/>
  <c r="J48" i="13"/>
  <c r="H48" i="13"/>
  <c r="G48" i="13"/>
  <c r="M48" i="13" s="1"/>
  <c r="N47" i="13"/>
  <c r="H47" i="13"/>
  <c r="J47" i="13" s="1"/>
  <c r="G47" i="13"/>
  <c r="M47" i="13" s="1"/>
  <c r="M46" i="13"/>
  <c r="H46" i="13"/>
  <c r="J46" i="13" s="1"/>
  <c r="G46" i="13"/>
  <c r="L45" i="13"/>
  <c r="H45" i="13"/>
  <c r="J45" i="13" s="1"/>
  <c r="G45" i="13"/>
  <c r="L44" i="13"/>
  <c r="J44" i="13"/>
  <c r="P44" i="13" s="1"/>
  <c r="H44" i="13"/>
  <c r="G44" i="13"/>
  <c r="M44" i="13" s="1"/>
  <c r="N43" i="13"/>
  <c r="J43" i="13"/>
  <c r="H43" i="13"/>
  <c r="G43" i="13"/>
  <c r="M43" i="13" s="1"/>
  <c r="M42" i="13"/>
  <c r="H42" i="13"/>
  <c r="J42" i="13" s="1"/>
  <c r="G42" i="13"/>
  <c r="Y42" i="13" s="1"/>
  <c r="P41" i="13"/>
  <c r="L41" i="13"/>
  <c r="H41" i="13"/>
  <c r="J41" i="13" s="1"/>
  <c r="G41" i="13"/>
  <c r="M41" i="13" s="1"/>
  <c r="J40" i="13"/>
  <c r="P40" i="13" s="1"/>
  <c r="H40" i="13"/>
  <c r="G40" i="13"/>
  <c r="N39" i="13"/>
  <c r="J39" i="13"/>
  <c r="P39" i="13" s="1"/>
  <c r="H39" i="13"/>
  <c r="G39" i="13"/>
  <c r="M39" i="13" s="1"/>
  <c r="J38" i="13"/>
  <c r="O38" i="13" s="1"/>
  <c r="H38" i="13"/>
  <c r="G38" i="13"/>
  <c r="M38" i="13" s="1"/>
  <c r="M37" i="13"/>
  <c r="H37" i="13"/>
  <c r="J37" i="13" s="1"/>
  <c r="G37" i="13"/>
  <c r="M36" i="13"/>
  <c r="H36" i="13"/>
  <c r="J36" i="13" s="1"/>
  <c r="P36" i="13" s="1"/>
  <c r="G36" i="13"/>
  <c r="Y36" i="13" s="1"/>
  <c r="O35" i="13"/>
  <c r="L35" i="13"/>
  <c r="J35" i="13"/>
  <c r="P35" i="13" s="1"/>
  <c r="H35" i="13"/>
  <c r="G35" i="13"/>
  <c r="N34" i="13"/>
  <c r="H34" i="13"/>
  <c r="J34" i="13" s="1"/>
  <c r="G34" i="13"/>
  <c r="M34" i="13" s="1"/>
  <c r="M33" i="13"/>
  <c r="H33" i="13"/>
  <c r="J33" i="13" s="1"/>
  <c r="G33" i="13"/>
  <c r="Y33" i="13" s="1"/>
  <c r="M32" i="13"/>
  <c r="L32" i="13"/>
  <c r="H32" i="13"/>
  <c r="J32" i="13" s="1"/>
  <c r="P32" i="13" s="1"/>
  <c r="G32" i="13"/>
  <c r="J31" i="13"/>
  <c r="L31" i="13" s="1"/>
  <c r="H31" i="13"/>
  <c r="G31" i="13"/>
  <c r="N30" i="13"/>
  <c r="J30" i="13"/>
  <c r="L30" i="13" s="1"/>
  <c r="H30" i="13"/>
  <c r="G30" i="13"/>
  <c r="M30" i="13" s="1"/>
  <c r="M29" i="13"/>
  <c r="J29" i="13"/>
  <c r="H29" i="13"/>
  <c r="G29" i="13"/>
  <c r="N28" i="13" s="1"/>
  <c r="M28" i="13"/>
  <c r="H28" i="13"/>
  <c r="J28" i="13" s="1"/>
  <c r="L28" i="13" s="1"/>
  <c r="G28" i="13"/>
  <c r="O27" i="13"/>
  <c r="J27" i="13"/>
  <c r="L27" i="13" s="1"/>
  <c r="H27" i="13"/>
  <c r="G27" i="13"/>
  <c r="N26" i="13"/>
  <c r="H26" i="13"/>
  <c r="J26" i="13" s="1"/>
  <c r="G26" i="13"/>
  <c r="M26" i="13" s="1"/>
  <c r="M25" i="13"/>
  <c r="H25" i="13"/>
  <c r="J25" i="13" s="1"/>
  <c r="G25" i="13"/>
  <c r="H24" i="13"/>
  <c r="J24" i="13" s="1"/>
  <c r="P24" i="13" s="1"/>
  <c r="G24" i="13"/>
  <c r="O23" i="13"/>
  <c r="J23" i="13"/>
  <c r="P23" i="13" s="1"/>
  <c r="H23" i="13"/>
  <c r="G23" i="13"/>
  <c r="L23" i="13" s="1"/>
  <c r="N22" i="13"/>
  <c r="H22" i="13"/>
  <c r="J22" i="13" s="1"/>
  <c r="G22" i="13"/>
  <c r="M22" i="13" s="1"/>
  <c r="N21" i="13"/>
  <c r="H21" i="13"/>
  <c r="J21" i="13" s="1"/>
  <c r="G21" i="13"/>
  <c r="M21" i="13" s="1"/>
  <c r="N20" i="13"/>
  <c r="J20" i="13"/>
  <c r="L20" i="13" s="1"/>
  <c r="H20" i="13"/>
  <c r="G20" i="13"/>
  <c r="M19" i="13"/>
  <c r="J19" i="13"/>
  <c r="P19" i="13" s="1"/>
  <c r="H19" i="13"/>
  <c r="G19" i="13"/>
  <c r="N19" i="13" s="1"/>
  <c r="N18" i="13"/>
  <c r="H18" i="13"/>
  <c r="J18" i="13" s="1"/>
  <c r="G18" i="13"/>
  <c r="N17" i="13"/>
  <c r="H17" i="13"/>
  <c r="J17" i="13" s="1"/>
  <c r="G17" i="13"/>
  <c r="M17" i="13" s="1"/>
  <c r="N16" i="13"/>
  <c r="H16" i="13"/>
  <c r="J16" i="13" s="1"/>
  <c r="O16" i="13" s="1"/>
  <c r="G16" i="13"/>
  <c r="N15" i="13"/>
  <c r="H15" i="13"/>
  <c r="J15" i="13" s="1"/>
  <c r="G15" i="13"/>
  <c r="J14" i="13"/>
  <c r="P14" i="13" s="1"/>
  <c r="H14" i="13"/>
  <c r="G14" i="13"/>
  <c r="M14" i="13" s="1"/>
  <c r="J13" i="13"/>
  <c r="P12" i="13" s="1"/>
  <c r="H13" i="13"/>
  <c r="G13" i="13"/>
  <c r="M13" i="13" s="1"/>
  <c r="Z12" i="13"/>
  <c r="Y12" i="13"/>
  <c r="S12" i="13"/>
  <c r="O12" i="13"/>
  <c r="L12" i="13"/>
  <c r="J12" i="13"/>
  <c r="H12" i="13"/>
  <c r="G12" i="13"/>
  <c r="N11" i="13"/>
  <c r="H11" i="13"/>
  <c r="J11" i="13" s="1"/>
  <c r="G11" i="13"/>
  <c r="M11" i="13" s="1"/>
  <c r="N10" i="13"/>
  <c r="H10" i="13"/>
  <c r="J10" i="13" s="1"/>
  <c r="G10" i="13"/>
  <c r="M10" i="13" s="1"/>
  <c r="AK9" i="13"/>
  <c r="Z9" i="13"/>
  <c r="Y9" i="13"/>
  <c r="S9" i="13"/>
  <c r="L9" i="13"/>
  <c r="J9" i="13"/>
  <c r="H9" i="13"/>
  <c r="G9" i="13"/>
  <c r="M9" i="13" s="1"/>
  <c r="J8" i="13"/>
  <c r="L8" i="13" s="1"/>
  <c r="H8" i="13"/>
  <c r="G8" i="13"/>
  <c r="Y7" i="13"/>
  <c r="S7" i="13"/>
  <c r="U16" i="13" s="1"/>
  <c r="L7" i="13"/>
  <c r="J7" i="13"/>
  <c r="P7" i="13" s="1"/>
  <c r="H7" i="13"/>
  <c r="G7" i="13"/>
  <c r="T7" i="13" s="1"/>
  <c r="N6" i="13"/>
  <c r="H6" i="13"/>
  <c r="J6" i="13" s="1"/>
  <c r="G6" i="13"/>
  <c r="M6" i="13" s="1"/>
  <c r="N5" i="13"/>
  <c r="H5" i="13"/>
  <c r="J5" i="13" s="1"/>
  <c r="G5" i="13"/>
  <c r="M5" i="13" s="1"/>
  <c r="N4" i="13"/>
  <c r="H4" i="13"/>
  <c r="J4" i="13" s="1"/>
  <c r="G4" i="13"/>
  <c r="M4" i="13" s="1"/>
  <c r="M3" i="13"/>
  <c r="H3" i="13"/>
  <c r="J3" i="13" s="1"/>
  <c r="G3" i="13"/>
  <c r="AL2" i="13"/>
  <c r="AK2" i="13"/>
  <c r="N2" i="13"/>
  <c r="J2" i="13"/>
  <c r="Z2" i="13" s="1"/>
  <c r="H2" i="13"/>
  <c r="G2" i="13"/>
  <c r="M2" i="13" s="1"/>
  <c r="S12" i="10"/>
  <c r="S14" i="8"/>
  <c r="S12" i="8"/>
  <c r="S12" i="1"/>
  <c r="S14" i="1"/>
  <c r="AA8" i="13" l="1"/>
  <c r="AA4" i="13"/>
  <c r="P3" i="13"/>
  <c r="Y3" i="13"/>
  <c r="O2" i="13"/>
  <c r="Z3" i="13"/>
  <c r="O6" i="13"/>
  <c r="Z6" i="13"/>
  <c r="AA6" i="13"/>
  <c r="O5" i="13"/>
  <c r="L6" i="13"/>
  <c r="Y6" i="13"/>
  <c r="P6" i="13"/>
  <c r="T6" i="13"/>
  <c r="P4" i="13"/>
  <c r="U4" i="13"/>
  <c r="O3" i="13"/>
  <c r="Z4" i="13"/>
  <c r="L4" i="13"/>
  <c r="Y4" i="13"/>
  <c r="T5" i="13"/>
  <c r="O4" i="13"/>
  <c r="Z5" i="13"/>
  <c r="L5" i="13"/>
  <c r="Y5" i="13"/>
  <c r="P5" i="13"/>
  <c r="Q5" i="13" s="1"/>
  <c r="U5" i="13"/>
  <c r="AA5" i="13"/>
  <c r="P10" i="13"/>
  <c r="L10" i="13"/>
  <c r="Z10" i="13"/>
  <c r="Y10" i="13"/>
  <c r="P9" i="13"/>
  <c r="O9" i="13"/>
  <c r="P11" i="13"/>
  <c r="L11" i="13"/>
  <c r="Z11" i="13"/>
  <c r="O11" i="13"/>
  <c r="Y11" i="13"/>
  <c r="O10" i="13"/>
  <c r="M7" i="13"/>
  <c r="Z7" i="13"/>
  <c r="U8" i="13"/>
  <c r="T10" i="13"/>
  <c r="T2" i="13"/>
  <c r="U6" i="13"/>
  <c r="O7" i="13"/>
  <c r="AA7" i="13"/>
  <c r="O8" i="13"/>
  <c r="Z8" i="13"/>
  <c r="T11" i="13"/>
  <c r="L13" i="13"/>
  <c r="U13" i="13"/>
  <c r="L14" i="13"/>
  <c r="U14" i="13"/>
  <c r="O15" i="13"/>
  <c r="P17" i="13"/>
  <c r="L21" i="13"/>
  <c r="P21" i="13"/>
  <c r="O20" i="13"/>
  <c r="P25" i="13"/>
  <c r="O24" i="13"/>
  <c r="U2" i="13"/>
  <c r="AA3" i="13"/>
  <c r="L3" i="13"/>
  <c r="N3" i="13"/>
  <c r="R3" i="13" s="1"/>
  <c r="T3" i="13"/>
  <c r="AB3" i="13"/>
  <c r="T4" i="13"/>
  <c r="U7" i="13"/>
  <c r="P8" i="13"/>
  <c r="Z90" i="13"/>
  <c r="Z88" i="13"/>
  <c r="Z84" i="13"/>
  <c r="Z80" i="13"/>
  <c r="Y90" i="13"/>
  <c r="Z89" i="13"/>
  <c r="Y88" i="13"/>
  <c r="Z83" i="13"/>
  <c r="Z82" i="13"/>
  <c r="Z81" i="13"/>
  <c r="Z78" i="13"/>
  <c r="Z86" i="13"/>
  <c r="Z85" i="13"/>
  <c r="Z79" i="13"/>
  <c r="Y76" i="13"/>
  <c r="Z75" i="13"/>
  <c r="Z71" i="13"/>
  <c r="Z67" i="13"/>
  <c r="Z63" i="13"/>
  <c r="Y89" i="13"/>
  <c r="Y85" i="13"/>
  <c r="Z76" i="13"/>
  <c r="Z87" i="13"/>
  <c r="Z74" i="13"/>
  <c r="Z73" i="13"/>
  <c r="Z72" i="13"/>
  <c r="Y69" i="13"/>
  <c r="Y86" i="13"/>
  <c r="Y72" i="13"/>
  <c r="Z66" i="13"/>
  <c r="Y65" i="13"/>
  <c r="Y82" i="13"/>
  <c r="Z70" i="13"/>
  <c r="Z68" i="13"/>
  <c r="Y63" i="13"/>
  <c r="Z64" i="13"/>
  <c r="Z61" i="13"/>
  <c r="Z59" i="13"/>
  <c r="Z55" i="13"/>
  <c r="Z51" i="13"/>
  <c r="Z65" i="13"/>
  <c r="Z62" i="13"/>
  <c r="Z57" i="13"/>
  <c r="Z56" i="13"/>
  <c r="Y53" i="13"/>
  <c r="Z46" i="13"/>
  <c r="Z42" i="13"/>
  <c r="Y73" i="13"/>
  <c r="Z69" i="13"/>
  <c r="Y61" i="13"/>
  <c r="Y57" i="13"/>
  <c r="Y56" i="13"/>
  <c r="Z47" i="13"/>
  <c r="Z77" i="13"/>
  <c r="Z54" i="13"/>
  <c r="Z53" i="13"/>
  <c r="Z52" i="13"/>
  <c r="Y49" i="13"/>
  <c r="Z45" i="13"/>
  <c r="Z41" i="13"/>
  <c r="Z37" i="13"/>
  <c r="Z36" i="13"/>
  <c r="Z32" i="13"/>
  <c r="Z28" i="13"/>
  <c r="Z24" i="13"/>
  <c r="Z50" i="13"/>
  <c r="Z48" i="13"/>
  <c r="Z43" i="13"/>
  <c r="Y39" i="13"/>
  <c r="Z27" i="13"/>
  <c r="Z26" i="13"/>
  <c r="Z25" i="13"/>
  <c r="Y22" i="13"/>
  <c r="Y16" i="13"/>
  <c r="Z14" i="13"/>
  <c r="Z58" i="13"/>
  <c r="Z44" i="13"/>
  <c r="Y43" i="13"/>
  <c r="Z40" i="13"/>
  <c r="Z31" i="13"/>
  <c r="Z30" i="13"/>
  <c r="Z29" i="13"/>
  <c r="Y28" i="13"/>
  <c r="Y26" i="13"/>
  <c r="Y25" i="13"/>
  <c r="Y21" i="13"/>
  <c r="Y20" i="13"/>
  <c r="Z19" i="13"/>
  <c r="Z18" i="13"/>
  <c r="Y59" i="13"/>
  <c r="Z49" i="13"/>
  <c r="Y47" i="13"/>
  <c r="Z35" i="13"/>
  <c r="Z34" i="13"/>
  <c r="Z33" i="13"/>
  <c r="Y32" i="13"/>
  <c r="Y30" i="13"/>
  <c r="Y29" i="13"/>
  <c r="Y19" i="13"/>
  <c r="Y18" i="13"/>
  <c r="Z60" i="13"/>
  <c r="Z39" i="13"/>
  <c r="Z38" i="13"/>
  <c r="Y34" i="13"/>
  <c r="Z23" i="13"/>
  <c r="Z22" i="13"/>
  <c r="Z16" i="13"/>
  <c r="Z15" i="13"/>
  <c r="Z21" i="13"/>
  <c r="Z20" i="13"/>
  <c r="O13" i="13"/>
  <c r="Z13" i="13"/>
  <c r="Y14" i="13"/>
  <c r="AA15" i="13"/>
  <c r="L15" i="13"/>
  <c r="N14" i="13"/>
  <c r="Q14" i="13" s="1"/>
  <c r="Y15" i="13"/>
  <c r="M15" i="13"/>
  <c r="T15" i="13"/>
  <c r="M16" i="13"/>
  <c r="T16" i="13"/>
  <c r="Z17" i="13"/>
  <c r="AA24" i="13"/>
  <c r="Y37" i="13"/>
  <c r="Y2" i="13"/>
  <c r="T8" i="13"/>
  <c r="T9" i="13"/>
  <c r="AA90" i="13"/>
  <c r="AB86" i="13"/>
  <c r="AB82" i="13"/>
  <c r="AB90" i="13"/>
  <c r="AB89" i="13"/>
  <c r="AA88" i="13"/>
  <c r="AB88" i="13"/>
  <c r="AA86" i="13"/>
  <c r="AB85" i="13"/>
  <c r="AB76" i="13"/>
  <c r="AB87" i="13"/>
  <c r="AB81" i="13"/>
  <c r="AB73" i="13"/>
  <c r="AB69" i="13"/>
  <c r="AB65" i="13"/>
  <c r="AB61" i="13"/>
  <c r="AB74" i="13"/>
  <c r="AB71" i="13"/>
  <c r="AA69" i="13"/>
  <c r="AB68" i="13"/>
  <c r="AB84" i="13"/>
  <c r="AA82" i="13"/>
  <c r="AB79" i="13"/>
  <c r="AB78" i="13"/>
  <c r="AB66" i="13"/>
  <c r="AB63" i="13"/>
  <c r="AA61" i="13"/>
  <c r="AB83" i="13"/>
  <c r="AB80" i="13"/>
  <c r="AB75" i="13"/>
  <c r="AA71" i="13"/>
  <c r="AB70" i="13"/>
  <c r="AA63" i="13"/>
  <c r="AB60" i="13"/>
  <c r="AB59" i="13"/>
  <c r="AA78" i="13"/>
  <c r="AA74" i="13"/>
  <c r="AB67" i="13"/>
  <c r="AB64" i="13"/>
  <c r="AB77" i="13"/>
  <c r="AA76" i="13"/>
  <c r="AA73" i="13"/>
  <c r="AA65" i="13"/>
  <c r="AB62" i="13"/>
  <c r="AB57" i="13"/>
  <c r="AB53" i="13"/>
  <c r="AB49" i="13"/>
  <c r="AB50" i="13"/>
  <c r="AB48" i="13"/>
  <c r="AA47" i="13"/>
  <c r="AB44" i="13"/>
  <c r="AA43" i="13"/>
  <c r="AB40" i="13"/>
  <c r="AA66" i="13"/>
  <c r="AA59" i="13"/>
  <c r="AB58" i="13"/>
  <c r="AB54" i="13"/>
  <c r="AB51" i="13"/>
  <c r="AA49" i="13"/>
  <c r="AA48" i="13"/>
  <c r="AB45" i="13"/>
  <c r="AA44" i="13"/>
  <c r="AA57" i="13"/>
  <c r="AB56" i="13"/>
  <c r="AB47" i="13"/>
  <c r="AB43" i="13"/>
  <c r="AB39" i="13"/>
  <c r="AB34" i="13"/>
  <c r="AB30" i="13"/>
  <c r="AB26" i="13"/>
  <c r="AB22" i="13"/>
  <c r="AB21" i="13"/>
  <c r="AB16" i="13"/>
  <c r="AB14" i="13"/>
  <c r="AA51" i="13"/>
  <c r="AB42" i="13"/>
  <c r="AB35" i="13"/>
  <c r="AB32" i="13"/>
  <c r="AA30" i="13"/>
  <c r="AB29" i="13"/>
  <c r="AA28" i="13"/>
  <c r="AB13" i="13"/>
  <c r="AA10" i="13"/>
  <c r="AB8" i="13"/>
  <c r="AA54" i="13"/>
  <c r="AB52" i="13"/>
  <c r="AB37" i="13"/>
  <c r="AB36" i="13"/>
  <c r="AA34" i="13"/>
  <c r="AB33" i="13"/>
  <c r="AA32" i="13"/>
  <c r="AB23" i="13"/>
  <c r="AB72" i="13"/>
  <c r="AB55" i="13"/>
  <c r="AA53" i="13"/>
  <c r="AB46" i="13"/>
  <c r="AA39" i="13"/>
  <c r="AB38" i="13"/>
  <c r="AA37" i="13"/>
  <c r="AA36" i="13"/>
  <c r="AB27" i="13"/>
  <c r="AB24" i="13"/>
  <c r="AA22" i="13"/>
  <c r="AA45" i="13"/>
  <c r="AB41" i="13"/>
  <c r="AB31" i="13"/>
  <c r="AB28" i="13"/>
  <c r="AA26" i="13"/>
  <c r="AB25" i="13"/>
  <c r="AA21" i="13"/>
  <c r="AB20" i="13"/>
  <c r="AB12" i="13"/>
  <c r="AB11" i="13"/>
  <c r="AB10" i="13"/>
  <c r="AB9" i="13"/>
  <c r="AB7" i="13"/>
  <c r="AB6" i="13"/>
  <c r="AB5" i="13"/>
  <c r="AB4" i="13"/>
  <c r="AB2" i="13"/>
  <c r="AB19" i="13"/>
  <c r="AB18" i="13"/>
  <c r="AA11" i="13"/>
  <c r="T12" i="13"/>
  <c r="P13" i="13"/>
  <c r="R13" i="13" s="1"/>
  <c r="AA13" i="13"/>
  <c r="P15" i="13"/>
  <c r="Q15" i="13" s="1"/>
  <c r="O14" i="13"/>
  <c r="L16" i="13"/>
  <c r="P16" i="13"/>
  <c r="Q16" i="13" s="1"/>
  <c r="AB17" i="13"/>
  <c r="AA18" i="13"/>
  <c r="P2" i="13"/>
  <c r="L2" i="13"/>
  <c r="U90" i="13"/>
  <c r="U89" i="13"/>
  <c r="U85" i="13"/>
  <c r="U81" i="13"/>
  <c r="U88" i="13"/>
  <c r="T86" i="13"/>
  <c r="U82" i="13"/>
  <c r="U80" i="13"/>
  <c r="U72" i="13"/>
  <c r="U68" i="13"/>
  <c r="U64" i="13"/>
  <c r="U60" i="13"/>
  <c r="U87" i="13"/>
  <c r="U84" i="13"/>
  <c r="T82" i="13"/>
  <c r="U79" i="13"/>
  <c r="U74" i="13"/>
  <c r="U73" i="13"/>
  <c r="U71" i="13"/>
  <c r="T69" i="13"/>
  <c r="U86" i="13"/>
  <c r="U77" i="13"/>
  <c r="T76" i="13"/>
  <c r="U66" i="13"/>
  <c r="U65" i="13"/>
  <c r="U63" i="13"/>
  <c r="T61" i="13"/>
  <c r="T77" i="13"/>
  <c r="T73" i="13"/>
  <c r="U69" i="13"/>
  <c r="U61" i="13"/>
  <c r="U58" i="13"/>
  <c r="U83" i="13"/>
  <c r="T72" i="13"/>
  <c r="T65" i="13"/>
  <c r="U78" i="13"/>
  <c r="U75" i="13"/>
  <c r="U70" i="13"/>
  <c r="U56" i="13"/>
  <c r="U52" i="13"/>
  <c r="U67" i="13"/>
  <c r="U50" i="13"/>
  <c r="U49" i="13"/>
  <c r="U47" i="13"/>
  <c r="U43" i="13"/>
  <c r="U62" i="13"/>
  <c r="U54" i="13"/>
  <c r="U53" i="13"/>
  <c r="U51" i="13"/>
  <c r="T49" i="13"/>
  <c r="U48" i="13"/>
  <c r="T47" i="13"/>
  <c r="U44" i="13"/>
  <c r="T74" i="13"/>
  <c r="U59" i="13"/>
  <c r="T57" i="13"/>
  <c r="U46" i="13"/>
  <c r="U42" i="13"/>
  <c r="U38" i="13"/>
  <c r="U33" i="13"/>
  <c r="U29" i="13"/>
  <c r="U25" i="13"/>
  <c r="U20" i="13"/>
  <c r="U19" i="13"/>
  <c r="U18" i="13"/>
  <c r="U17" i="13"/>
  <c r="U15" i="13"/>
  <c r="U57" i="13"/>
  <c r="U45" i="13"/>
  <c r="U35" i="13"/>
  <c r="U34" i="13"/>
  <c r="U32" i="13"/>
  <c r="T30" i="13"/>
  <c r="T18" i="13"/>
  <c r="U11" i="13"/>
  <c r="U9" i="13"/>
  <c r="T48" i="13"/>
  <c r="U39" i="13"/>
  <c r="U37" i="13"/>
  <c r="U36" i="13"/>
  <c r="T34" i="13"/>
  <c r="U23" i="13"/>
  <c r="U22" i="13"/>
  <c r="T54" i="13"/>
  <c r="T52" i="13"/>
  <c r="T44" i="13"/>
  <c r="T43" i="13"/>
  <c r="U41" i="13"/>
  <c r="U40" i="13"/>
  <c r="T39" i="13"/>
  <c r="U27" i="13"/>
  <c r="U26" i="13"/>
  <c r="U24" i="13"/>
  <c r="T22" i="13"/>
  <c r="U21" i="13"/>
  <c r="U76" i="13"/>
  <c r="U55" i="13"/>
  <c r="T53" i="13"/>
  <c r="U31" i="13"/>
  <c r="U30" i="13"/>
  <c r="U28" i="13"/>
  <c r="T26" i="13"/>
  <c r="T21" i="13"/>
  <c r="T20" i="13"/>
  <c r="U3" i="13"/>
  <c r="U12" i="13"/>
  <c r="U10" i="13"/>
  <c r="AA12" i="13"/>
  <c r="T13" i="13"/>
  <c r="AB15" i="13"/>
  <c r="AA16" i="13"/>
  <c r="AE16" i="13" s="1"/>
  <c r="AP16" i="13" s="1"/>
  <c r="AA17" i="13"/>
  <c r="L17" i="13"/>
  <c r="Y17" i="13"/>
  <c r="L18" i="13"/>
  <c r="P18" i="13"/>
  <c r="O17" i="13"/>
  <c r="R17" i="13" s="1"/>
  <c r="O22" i="13"/>
  <c r="O21" i="13"/>
  <c r="L22" i="13"/>
  <c r="P22" i="13"/>
  <c r="L26" i="13"/>
  <c r="P26" i="13"/>
  <c r="O26" i="13"/>
  <c r="O25" i="13"/>
  <c r="O34" i="13"/>
  <c r="O33" i="13"/>
  <c r="L34" i="13"/>
  <c r="P34" i="13"/>
  <c r="T40" i="13"/>
  <c r="R9" i="13"/>
  <c r="AA2" i="13"/>
  <c r="Y8" i="13"/>
  <c r="N7" i="13"/>
  <c r="Q7" i="13" s="1"/>
  <c r="M8" i="13"/>
  <c r="T17" i="13"/>
  <c r="P33" i="13"/>
  <c r="R33" i="13" s="1"/>
  <c r="O32" i="13"/>
  <c r="AA9" i="13"/>
  <c r="M12" i="13"/>
  <c r="O18" i="13"/>
  <c r="Y24" i="13"/>
  <c r="N8" i="13"/>
  <c r="N9" i="13"/>
  <c r="N12" i="13"/>
  <c r="Q12" i="13" s="1"/>
  <c r="AD12" i="13" s="1"/>
  <c r="AO12" i="13" s="1"/>
  <c r="N13" i="13"/>
  <c r="Y13" i="13"/>
  <c r="T14" i="13"/>
  <c r="AA14" i="13"/>
  <c r="O19" i="13"/>
  <c r="Q19" i="13" s="1"/>
  <c r="M24" i="13"/>
  <c r="R24" i="13" s="1"/>
  <c r="AA25" i="13"/>
  <c r="L25" i="13"/>
  <c r="N25" i="13"/>
  <c r="R25" i="13" s="1"/>
  <c r="T25" i="13"/>
  <c r="Y27" i="13"/>
  <c r="M27" i="13"/>
  <c r="T27" i="13"/>
  <c r="AA27" i="13"/>
  <c r="T28" i="13"/>
  <c r="N27" i="13"/>
  <c r="O29" i="13"/>
  <c r="O30" i="13"/>
  <c r="O31" i="13"/>
  <c r="L36" i="13"/>
  <c r="L37" i="13"/>
  <c r="L39" i="13"/>
  <c r="L40" i="13"/>
  <c r="P42" i="13"/>
  <c r="O41" i="13"/>
  <c r="R44" i="13"/>
  <c r="O44" i="13"/>
  <c r="T46" i="13"/>
  <c r="N45" i="13"/>
  <c r="Y46" i="13"/>
  <c r="N46" i="13"/>
  <c r="AA46" i="13"/>
  <c r="L46" i="13"/>
  <c r="P48" i="13"/>
  <c r="L48" i="13"/>
  <c r="O47" i="13"/>
  <c r="R47" i="13" s="1"/>
  <c r="P51" i="13"/>
  <c r="Y54" i="13"/>
  <c r="L54" i="13"/>
  <c r="O72" i="13"/>
  <c r="L73" i="13"/>
  <c r="P73" i="13"/>
  <c r="P20" i="13"/>
  <c r="Y23" i="13"/>
  <c r="M23" i="13"/>
  <c r="T23" i="13"/>
  <c r="AA23" i="13"/>
  <c r="T24" i="13"/>
  <c r="N23" i="13"/>
  <c r="Q23" i="13" s="1"/>
  <c r="N24" i="13"/>
  <c r="Q24" i="13" s="1"/>
  <c r="P28" i="13"/>
  <c r="R28" i="13" s="1"/>
  <c r="P29" i="13"/>
  <c r="R29" i="13" s="1"/>
  <c r="O28" i="13"/>
  <c r="P30" i="13"/>
  <c r="P31" i="13"/>
  <c r="AA38" i="13"/>
  <c r="L38" i="13"/>
  <c r="N38" i="13"/>
  <c r="T38" i="13"/>
  <c r="Y40" i="13"/>
  <c r="M40" i="13"/>
  <c r="P43" i="13"/>
  <c r="L43" i="13"/>
  <c r="O42" i="13"/>
  <c r="P46" i="13"/>
  <c r="O45" i="13"/>
  <c r="O49" i="13"/>
  <c r="P49" i="13"/>
  <c r="T55" i="13"/>
  <c r="N54" i="13"/>
  <c r="Y55" i="13"/>
  <c r="L55" i="13"/>
  <c r="AA55" i="13"/>
  <c r="M55" i="13"/>
  <c r="P56" i="13"/>
  <c r="R56" i="13" s="1"/>
  <c r="O55" i="13"/>
  <c r="L57" i="13"/>
  <c r="P57" i="13"/>
  <c r="R59" i="13"/>
  <c r="Y68" i="13"/>
  <c r="P27" i="13"/>
  <c r="AA33" i="13"/>
  <c r="L33" i="13"/>
  <c r="N33" i="13"/>
  <c r="T33" i="13"/>
  <c r="Y35" i="13"/>
  <c r="M35" i="13"/>
  <c r="T35" i="13"/>
  <c r="AA35" i="13"/>
  <c r="T36" i="13"/>
  <c r="N35" i="13"/>
  <c r="Q35" i="13" s="1"/>
  <c r="N36" i="13"/>
  <c r="Q36" i="13" s="1"/>
  <c r="AD36" i="13" s="1"/>
  <c r="AO36" i="13" s="1"/>
  <c r="T37" i="13"/>
  <c r="N37" i="13"/>
  <c r="O39" i="13"/>
  <c r="R39" i="13" s="1"/>
  <c r="O40" i="13"/>
  <c r="N42" i="13"/>
  <c r="Q44" i="13"/>
  <c r="P45" i="13"/>
  <c r="P47" i="13"/>
  <c r="L47" i="13"/>
  <c r="O46" i="13"/>
  <c r="R46" i="13" s="1"/>
  <c r="L49" i="13"/>
  <c r="AA52" i="13"/>
  <c r="L52" i="13"/>
  <c r="Y52" i="13"/>
  <c r="N51" i="13"/>
  <c r="M52" i="13"/>
  <c r="P53" i="13"/>
  <c r="Q53" i="13" s="1"/>
  <c r="O53" i="13"/>
  <c r="O52" i="13"/>
  <c r="L53" i="13"/>
  <c r="P55" i="13"/>
  <c r="Q55" i="13" s="1"/>
  <c r="O57" i="13"/>
  <c r="AA58" i="13"/>
  <c r="L58" i="13"/>
  <c r="Y58" i="13"/>
  <c r="T58" i="13"/>
  <c r="M58" i="13"/>
  <c r="N57" i="13"/>
  <c r="AA19" i="13"/>
  <c r="L19" i="13"/>
  <c r="T19" i="13"/>
  <c r="AA20" i="13"/>
  <c r="L24" i="13"/>
  <c r="AA29" i="13"/>
  <c r="L29" i="13"/>
  <c r="N29" i="13"/>
  <c r="T29" i="13"/>
  <c r="Y31" i="13"/>
  <c r="M31" i="13"/>
  <c r="T31" i="13"/>
  <c r="AA31" i="13"/>
  <c r="T32" i="13"/>
  <c r="N31" i="13"/>
  <c r="N32" i="13"/>
  <c r="Q32" i="13" s="1"/>
  <c r="O36" i="13"/>
  <c r="P37" i="13"/>
  <c r="R37" i="13" s="1"/>
  <c r="P38" i="13"/>
  <c r="Q38" i="13" s="1"/>
  <c r="O37" i="13"/>
  <c r="Y38" i="13"/>
  <c r="AA40" i="13"/>
  <c r="Y41" i="13"/>
  <c r="T41" i="13"/>
  <c r="N40" i="13"/>
  <c r="Q40" i="13" s="1"/>
  <c r="AA41" i="13"/>
  <c r="T42" i="13"/>
  <c r="N41" i="13"/>
  <c r="R41" i="13" s="1"/>
  <c r="AA42" i="13"/>
  <c r="L42" i="13"/>
  <c r="O43" i="13"/>
  <c r="Y45" i="13"/>
  <c r="Y51" i="13"/>
  <c r="P52" i="13"/>
  <c r="Q52" i="13" s="1"/>
  <c r="O51" i="13"/>
  <c r="M54" i="13"/>
  <c r="R54" i="13" s="1"/>
  <c r="N55" i="13"/>
  <c r="O56" i="13"/>
  <c r="P61" i="13"/>
  <c r="L61" i="13"/>
  <c r="O60" i="13"/>
  <c r="O61" i="13"/>
  <c r="M18" i="13"/>
  <c r="R18" i="13" s="1"/>
  <c r="M20" i="13"/>
  <c r="R20" i="13" s="1"/>
  <c r="N44" i="13"/>
  <c r="Y44" i="13"/>
  <c r="AD44" i="13" s="1"/>
  <c r="AO44" i="13" s="1"/>
  <c r="T45" i="13"/>
  <c r="N48" i="13"/>
  <c r="R48" i="13" s="1"/>
  <c r="Y48" i="13"/>
  <c r="L51" i="13"/>
  <c r="AA56" i="13"/>
  <c r="L56" i="13"/>
  <c r="N56" i="13"/>
  <c r="T56" i="13"/>
  <c r="M57" i="13"/>
  <c r="R57" i="13" s="1"/>
  <c r="P60" i="13"/>
  <c r="Q60" i="13" s="1"/>
  <c r="O59" i="13"/>
  <c r="O66" i="13"/>
  <c r="O65" i="13"/>
  <c r="P66" i="13"/>
  <c r="Y67" i="13"/>
  <c r="P79" i="13"/>
  <c r="Q79" i="13" s="1"/>
  <c r="M45" i="13"/>
  <c r="R45" i="13" s="1"/>
  <c r="Y50" i="13"/>
  <c r="M50" i="13"/>
  <c r="T50" i="13"/>
  <c r="AA50" i="13"/>
  <c r="T51" i="13"/>
  <c r="N50" i="13"/>
  <c r="Q50" i="13" s="1"/>
  <c r="Q59" i="13"/>
  <c r="AA60" i="13"/>
  <c r="AE60" i="13" s="1"/>
  <c r="AP60" i="13" s="1"/>
  <c r="T60" i="13"/>
  <c r="N60" i="13"/>
  <c r="Y60" i="13"/>
  <c r="AD60" i="13" s="1"/>
  <c r="AO60" i="13" s="1"/>
  <c r="L60" i="13"/>
  <c r="T66" i="13"/>
  <c r="T75" i="13"/>
  <c r="N74" i="13"/>
  <c r="AA75" i="13"/>
  <c r="M75" i="13"/>
  <c r="N75" i="13"/>
  <c r="Y75" i="13"/>
  <c r="L75" i="13"/>
  <c r="M74" i="13"/>
  <c r="R74" i="13" s="1"/>
  <c r="R79" i="13"/>
  <c r="AA64" i="13"/>
  <c r="L64" i="13"/>
  <c r="N63" i="13"/>
  <c r="Q63" i="13" s="1"/>
  <c r="T64" i="13"/>
  <c r="M64" i="13"/>
  <c r="M63" i="13"/>
  <c r="Y64" i="13"/>
  <c r="AD64" i="13" s="1"/>
  <c r="AO64" i="13" s="1"/>
  <c r="O79" i="13"/>
  <c r="P80" i="13"/>
  <c r="P81" i="13"/>
  <c r="O80" i="13"/>
  <c r="L82" i="13"/>
  <c r="P82" i="13"/>
  <c r="O81" i="13"/>
  <c r="P83" i="13"/>
  <c r="O82" i="13"/>
  <c r="O83" i="13"/>
  <c r="P85" i="13"/>
  <c r="O84" i="13"/>
  <c r="P84" i="13"/>
  <c r="O85" i="13"/>
  <c r="N58" i="13"/>
  <c r="Q58" i="13" s="1"/>
  <c r="T59" i="13"/>
  <c r="O64" i="13"/>
  <c r="L66" i="13"/>
  <c r="L67" i="13"/>
  <c r="P68" i="13"/>
  <c r="O67" i="13"/>
  <c r="O69" i="13"/>
  <c r="P70" i="13"/>
  <c r="Q70" i="13" s="1"/>
  <c r="Y71" i="13"/>
  <c r="AA72" i="13"/>
  <c r="L72" i="13"/>
  <c r="N71" i="13"/>
  <c r="Q71" i="13" s="1"/>
  <c r="M72" i="13"/>
  <c r="R72" i="13" s="1"/>
  <c r="O74" i="13"/>
  <c r="O73" i="13"/>
  <c r="P76" i="13"/>
  <c r="O75" i="13"/>
  <c r="O76" i="13"/>
  <c r="L76" i="13"/>
  <c r="T78" i="13"/>
  <c r="N77" i="13"/>
  <c r="Q77" i="13" s="1"/>
  <c r="Y78" i="13"/>
  <c r="L78" i="13"/>
  <c r="P86" i="13"/>
  <c r="O86" i="13"/>
  <c r="L86" i="13"/>
  <c r="P64" i="13"/>
  <c r="Q64" i="13" s="1"/>
  <c r="O63" i="13"/>
  <c r="Y66" i="13"/>
  <c r="M66" i="13"/>
  <c r="Q69" i="13"/>
  <c r="R69" i="13"/>
  <c r="R73" i="13"/>
  <c r="Y79" i="13"/>
  <c r="L79" i="13"/>
  <c r="N78" i="13"/>
  <c r="Q78" i="13" s="1"/>
  <c r="T79" i="13"/>
  <c r="AA81" i="13"/>
  <c r="L81" i="13"/>
  <c r="M81" i="13"/>
  <c r="R81" i="13" s="1"/>
  <c r="Y81" i="13"/>
  <c r="N81" i="13"/>
  <c r="T81" i="13"/>
  <c r="N80" i="13"/>
  <c r="Y83" i="13"/>
  <c r="L83" i="13"/>
  <c r="AA83" i="13"/>
  <c r="N82" i="13"/>
  <c r="R82" i="13" s="1"/>
  <c r="M83" i="13"/>
  <c r="T83" i="13"/>
  <c r="T84" i="13"/>
  <c r="N83" i="13"/>
  <c r="AA84" i="13"/>
  <c r="M84" i="13"/>
  <c r="N84" i="13"/>
  <c r="Y84" i="13"/>
  <c r="M65" i="13"/>
  <c r="N65" i="13"/>
  <c r="Q65" i="13" s="1"/>
  <c r="T67" i="13"/>
  <c r="N66" i="13"/>
  <c r="AA67" i="13"/>
  <c r="M67" i="13"/>
  <c r="R67" i="13" s="1"/>
  <c r="O68" i="13"/>
  <c r="L69" i="13"/>
  <c r="P72" i="13"/>
  <c r="O71" i="13"/>
  <c r="Y74" i="13"/>
  <c r="L74" i="13"/>
  <c r="M78" i="13"/>
  <c r="AA79" i="13"/>
  <c r="AE79" i="13" s="1"/>
  <c r="AP79" i="13" s="1"/>
  <c r="AA80" i="13"/>
  <c r="Y62" i="13"/>
  <c r="M62" i="13"/>
  <c r="T62" i="13"/>
  <c r="AA62" i="13"/>
  <c r="T63" i="13"/>
  <c r="N62" i="13"/>
  <c r="Q62" i="13" s="1"/>
  <c r="L71" i="13"/>
  <c r="Y77" i="13"/>
  <c r="M77" i="13"/>
  <c r="L88" i="13"/>
  <c r="P88" i="13"/>
  <c r="AA68" i="13"/>
  <c r="L68" i="13"/>
  <c r="N68" i="13"/>
  <c r="T68" i="13"/>
  <c r="Y70" i="13"/>
  <c r="M70" i="13"/>
  <c r="T70" i="13"/>
  <c r="AA70" i="13"/>
  <c r="AE70" i="13" s="1"/>
  <c r="AP70" i="13" s="1"/>
  <c r="T71" i="13"/>
  <c r="N70" i="13"/>
  <c r="AA77" i="13"/>
  <c r="T80" i="13"/>
  <c r="N79" i="13"/>
  <c r="Y80" i="13"/>
  <c r="L80" i="13"/>
  <c r="M80" i="13"/>
  <c r="R80" i="13" s="1"/>
  <c r="P87" i="13"/>
  <c r="T90" i="13"/>
  <c r="X90" i="13" s="1"/>
  <c r="P89" i="13"/>
  <c r="R89" i="13" s="1"/>
  <c r="O88" i="13"/>
  <c r="AA85" i="13"/>
  <c r="L85" i="13"/>
  <c r="N85" i="13"/>
  <c r="T85" i="13"/>
  <c r="Y87" i="13"/>
  <c r="M87" i="13"/>
  <c r="T87" i="13"/>
  <c r="AA87" i="13"/>
  <c r="T88" i="13"/>
  <c r="N87" i="13"/>
  <c r="N88" i="13"/>
  <c r="R88" i="13" s="1"/>
  <c r="O89" i="13"/>
  <c r="AA89" i="13"/>
  <c r="L89" i="13"/>
  <c r="N89" i="13"/>
  <c r="T89" i="13"/>
  <c r="AQ60" i="13" l="1"/>
  <c r="AV60" i="13" s="1"/>
  <c r="AD7" i="13"/>
  <c r="AO7" i="13" s="1"/>
  <c r="AD77" i="13"/>
  <c r="AO77" i="13" s="1"/>
  <c r="R87" i="13"/>
  <c r="AE77" i="13"/>
  <c r="AP77" i="13" s="1"/>
  <c r="X62" i="13"/>
  <c r="X78" i="13"/>
  <c r="R62" i="13"/>
  <c r="AF62" i="13" s="1"/>
  <c r="X83" i="13"/>
  <c r="X81" i="13"/>
  <c r="Q80" i="13"/>
  <c r="AE64" i="13"/>
  <c r="AP64" i="13" s="1"/>
  <c r="AQ64" i="13" s="1"/>
  <c r="AV64" i="13" s="1"/>
  <c r="X66" i="13"/>
  <c r="AE40" i="13"/>
  <c r="AP40" i="13" s="1"/>
  <c r="X32" i="13"/>
  <c r="X58" i="13"/>
  <c r="X89" i="13"/>
  <c r="X85" i="13"/>
  <c r="Q87" i="13"/>
  <c r="AE87" i="13" s="1"/>
  <c r="AP87" i="13" s="1"/>
  <c r="X71" i="13"/>
  <c r="AD70" i="13"/>
  <c r="AO70" i="13" s="1"/>
  <c r="AQ70" i="13" s="1"/>
  <c r="AV70" i="13" s="1"/>
  <c r="R77" i="13"/>
  <c r="X63" i="13"/>
  <c r="AD62" i="13"/>
  <c r="AO62" i="13" s="1"/>
  <c r="Q74" i="13"/>
  <c r="Q72" i="13"/>
  <c r="AE72" i="13" s="1"/>
  <c r="AP72" i="13" s="1"/>
  <c r="R65" i="13"/>
  <c r="R83" i="13"/>
  <c r="AD79" i="13"/>
  <c r="AO79" i="13" s="1"/>
  <c r="AQ79" i="13" s="1"/>
  <c r="AV79" i="13" s="1"/>
  <c r="R66" i="13"/>
  <c r="AD78" i="13"/>
  <c r="AO78" i="13" s="1"/>
  <c r="Q84" i="13"/>
  <c r="AD84" i="13" s="1"/>
  <c r="AO84" i="13" s="1"/>
  <c r="X64" i="13"/>
  <c r="X60" i="13"/>
  <c r="X51" i="13"/>
  <c r="AD50" i="13"/>
  <c r="AO50" i="13" s="1"/>
  <c r="R71" i="13"/>
  <c r="AF71" i="13" s="1"/>
  <c r="AD38" i="13"/>
  <c r="AO38" i="13" s="1"/>
  <c r="X29" i="13"/>
  <c r="AE19" i="13"/>
  <c r="AP19" i="13" s="1"/>
  <c r="AD58" i="13"/>
  <c r="AO58" i="13" s="1"/>
  <c r="Q47" i="13"/>
  <c r="AF47" i="13" s="1"/>
  <c r="X37" i="13"/>
  <c r="AE35" i="13"/>
  <c r="AP35" i="13" s="1"/>
  <c r="X33" i="13"/>
  <c r="Q27" i="13"/>
  <c r="AD27" i="13" s="1"/>
  <c r="AO27" i="13" s="1"/>
  <c r="AE55" i="13"/>
  <c r="AP55" i="13" s="1"/>
  <c r="X55" i="13"/>
  <c r="Q43" i="13"/>
  <c r="AE43" i="13" s="1"/>
  <c r="AP43" i="13" s="1"/>
  <c r="Q30" i="13"/>
  <c r="R30" i="13"/>
  <c r="X23" i="13"/>
  <c r="Q73" i="13"/>
  <c r="X28" i="13"/>
  <c r="X14" i="13"/>
  <c r="R12" i="13"/>
  <c r="AF12" i="13" s="1"/>
  <c r="R38" i="13"/>
  <c r="Q26" i="13"/>
  <c r="R26" i="13"/>
  <c r="Q18" i="13"/>
  <c r="AE18" i="13" s="1"/>
  <c r="AP18" i="13" s="1"/>
  <c r="AE12" i="13"/>
  <c r="AP12" i="13" s="1"/>
  <c r="AQ12" i="13" s="1"/>
  <c r="AV12" i="13" s="1"/>
  <c r="X20" i="13"/>
  <c r="X54" i="13"/>
  <c r="X57" i="13"/>
  <c r="X47" i="13"/>
  <c r="X77" i="13"/>
  <c r="AF77" i="13"/>
  <c r="AG77" i="13" s="1"/>
  <c r="AF69" i="13"/>
  <c r="X69" i="13"/>
  <c r="AG69" i="13"/>
  <c r="AH80" i="13"/>
  <c r="AI80" i="13" s="1"/>
  <c r="AJ80" i="13" s="1"/>
  <c r="X12" i="13"/>
  <c r="AE26" i="13"/>
  <c r="AP26" i="13" s="1"/>
  <c r="AE36" i="13"/>
  <c r="AP36" i="13" s="1"/>
  <c r="AQ36" i="13" s="1"/>
  <c r="AV36" i="13" s="1"/>
  <c r="AE48" i="13"/>
  <c r="AP48" i="13" s="1"/>
  <c r="AE78" i="13"/>
  <c r="AP78" i="13" s="1"/>
  <c r="X9" i="13"/>
  <c r="Q41" i="13"/>
  <c r="AE41" i="13" s="1"/>
  <c r="AP41" i="13" s="1"/>
  <c r="R15" i="13"/>
  <c r="AE15" i="13"/>
  <c r="AP15" i="13" s="1"/>
  <c r="AD30" i="13"/>
  <c r="AO30" i="13" s="1"/>
  <c r="AD53" i="13"/>
  <c r="AO53" i="13" s="1"/>
  <c r="AD72" i="13"/>
  <c r="AO72" i="13" s="1"/>
  <c r="X4" i="13"/>
  <c r="R36" i="13"/>
  <c r="Q17" i="13"/>
  <c r="AE17" i="13" s="1"/>
  <c r="AP17" i="13" s="1"/>
  <c r="AE5" i="13"/>
  <c r="AP5" i="13" s="1"/>
  <c r="AG87" i="13"/>
  <c r="X87" i="13"/>
  <c r="AF87" i="13"/>
  <c r="AF80" i="13"/>
  <c r="X80" i="13"/>
  <c r="AG80" i="13"/>
  <c r="AD71" i="13"/>
  <c r="AO71" i="13" s="1"/>
  <c r="Q68" i="13"/>
  <c r="AD68" i="13" s="1"/>
  <c r="AO68" i="13" s="1"/>
  <c r="R68" i="13"/>
  <c r="AF59" i="13"/>
  <c r="X59" i="13"/>
  <c r="AG59" i="13"/>
  <c r="Q83" i="13"/>
  <c r="AE83" i="13" s="1"/>
  <c r="AP83" i="13" s="1"/>
  <c r="Q75" i="13"/>
  <c r="AD75" i="13" s="1"/>
  <c r="AO75" i="13" s="1"/>
  <c r="X75" i="13"/>
  <c r="AE50" i="13"/>
  <c r="AP50" i="13" s="1"/>
  <c r="Q66" i="13"/>
  <c r="AF66" i="13" s="1"/>
  <c r="Q67" i="13"/>
  <c r="AD67" i="13" s="1"/>
  <c r="AO67" i="13" s="1"/>
  <c r="Q61" i="13"/>
  <c r="R61" i="13"/>
  <c r="X41" i="13"/>
  <c r="X31" i="13"/>
  <c r="AD52" i="13"/>
  <c r="AO52" i="13" s="1"/>
  <c r="X35" i="13"/>
  <c r="R53" i="13"/>
  <c r="Q46" i="13"/>
  <c r="AD46" i="13" s="1"/>
  <c r="AO46" i="13" s="1"/>
  <c r="R40" i="13"/>
  <c r="R23" i="13"/>
  <c r="AF23" i="13" s="1"/>
  <c r="Q48" i="13"/>
  <c r="AD48" i="13" s="1"/>
  <c r="AO48" i="13" s="1"/>
  <c r="AE27" i="13"/>
  <c r="AP27" i="13" s="1"/>
  <c r="X25" i="13"/>
  <c r="X21" i="13"/>
  <c r="X43" i="13"/>
  <c r="AH59" i="13"/>
  <c r="AI59" i="13" s="1"/>
  <c r="AJ59" i="13" s="1"/>
  <c r="AF65" i="13"/>
  <c r="AG65" i="13" s="1"/>
  <c r="X65" i="13"/>
  <c r="AF61" i="13"/>
  <c r="AG61" i="13" s="1"/>
  <c r="X61" i="13"/>
  <c r="X76" i="13"/>
  <c r="X82" i="13"/>
  <c r="Q2" i="13"/>
  <c r="AF2" i="13" s="1"/>
  <c r="R2" i="13"/>
  <c r="R32" i="13"/>
  <c r="AF32" i="13" s="1"/>
  <c r="AE11" i="13"/>
  <c r="AP11" i="13" s="1"/>
  <c r="AE53" i="13"/>
  <c r="AP53" i="13" s="1"/>
  <c r="AE32" i="13"/>
  <c r="AP32" i="13" s="1"/>
  <c r="AE30" i="13"/>
  <c r="AP30" i="13" s="1"/>
  <c r="AE59" i="13"/>
  <c r="AP59" i="13" s="1"/>
  <c r="AE65" i="13"/>
  <c r="AP65" i="13" s="1"/>
  <c r="AE71" i="13"/>
  <c r="AP71" i="13" s="1"/>
  <c r="AE61" i="13"/>
  <c r="AP61" i="13" s="1"/>
  <c r="AE69" i="13"/>
  <c r="AP69" i="13" s="1"/>
  <c r="X8" i="13"/>
  <c r="X16" i="13"/>
  <c r="AD15" i="13"/>
  <c r="AO15" i="13" s="1"/>
  <c r="AD14" i="13"/>
  <c r="AO14" i="13" s="1"/>
  <c r="AD18" i="13"/>
  <c r="AO18" i="13" s="1"/>
  <c r="AD32" i="13"/>
  <c r="AO32" i="13" s="1"/>
  <c r="AQ32" i="13" s="1"/>
  <c r="AV32" i="13" s="1"/>
  <c r="AD47" i="13"/>
  <c r="AO47" i="13" s="1"/>
  <c r="AD26" i="13"/>
  <c r="AO26" i="13" s="1"/>
  <c r="AD73" i="13"/>
  <c r="AO73" i="13" s="1"/>
  <c r="Q8" i="13"/>
  <c r="AE8" i="13" s="1"/>
  <c r="AP8" i="13" s="1"/>
  <c r="Q21" i="13"/>
  <c r="AF21" i="13" s="1"/>
  <c r="R21" i="13"/>
  <c r="X2" i="13"/>
  <c r="R7" i="13"/>
  <c r="AF7" i="13" s="1"/>
  <c r="AD11" i="13"/>
  <c r="AO11" i="13" s="1"/>
  <c r="Q11" i="13"/>
  <c r="R11" i="13"/>
  <c r="Q4" i="13"/>
  <c r="AE4" i="13" s="1"/>
  <c r="AP4" i="13" s="1"/>
  <c r="R4" i="13"/>
  <c r="X6" i="13"/>
  <c r="R5" i="13"/>
  <c r="AE62" i="13"/>
  <c r="AP62" i="13" s="1"/>
  <c r="X70" i="13"/>
  <c r="AD74" i="13"/>
  <c r="AO74" i="13" s="1"/>
  <c r="X84" i="13"/>
  <c r="Q86" i="13"/>
  <c r="AE86" i="13" s="1"/>
  <c r="AP86" i="13" s="1"/>
  <c r="R86" i="13"/>
  <c r="Q85" i="13"/>
  <c r="AF85" i="13" s="1"/>
  <c r="R85" i="13"/>
  <c r="Q81" i="13"/>
  <c r="AF81" i="13" s="1"/>
  <c r="R63" i="13"/>
  <c r="AF63" i="13" s="1"/>
  <c r="R75" i="13"/>
  <c r="AF75" i="13" s="1"/>
  <c r="X50" i="13"/>
  <c r="AF45" i="13"/>
  <c r="AG45" i="13" s="1"/>
  <c r="X45" i="13"/>
  <c r="R60" i="13"/>
  <c r="AF60" i="13" s="1"/>
  <c r="X42" i="13"/>
  <c r="AD41" i="13"/>
  <c r="AO41" i="13" s="1"/>
  <c r="R31" i="13"/>
  <c r="X19" i="13"/>
  <c r="R58" i="13"/>
  <c r="AF58" i="13" s="1"/>
  <c r="AE58" i="13"/>
  <c r="AP58" i="13" s="1"/>
  <c r="Q54" i="13"/>
  <c r="AF54" i="13" s="1"/>
  <c r="Q45" i="13"/>
  <c r="AD45" i="13" s="1"/>
  <c r="AO45" i="13" s="1"/>
  <c r="R35" i="13"/>
  <c r="AF35" i="13" s="1"/>
  <c r="Q56" i="13"/>
  <c r="AD56" i="13" s="1"/>
  <c r="AO56" i="13" s="1"/>
  <c r="AD55" i="13"/>
  <c r="AO55" i="13" s="1"/>
  <c r="Q49" i="13"/>
  <c r="AE49" i="13" s="1"/>
  <c r="AP49" i="13" s="1"/>
  <c r="R49" i="13"/>
  <c r="AD40" i="13"/>
  <c r="AO40" i="13" s="1"/>
  <c r="AE38" i="13"/>
  <c r="AP38" i="13" s="1"/>
  <c r="Q29" i="13"/>
  <c r="AF29" i="13" s="1"/>
  <c r="X24" i="13"/>
  <c r="AF24" i="13"/>
  <c r="AG24" i="13" s="1"/>
  <c r="AD23" i="13"/>
  <c r="AO23" i="13" s="1"/>
  <c r="Q51" i="13"/>
  <c r="AF51" i="13" s="1"/>
  <c r="X27" i="13"/>
  <c r="AD24" i="13"/>
  <c r="AO24" i="13" s="1"/>
  <c r="R51" i="13"/>
  <c r="Q33" i="13"/>
  <c r="AD33" i="13" s="1"/>
  <c r="AO33" i="13" s="1"/>
  <c r="R8" i="13"/>
  <c r="AF40" i="13"/>
  <c r="AG40" i="13" s="1"/>
  <c r="X40" i="13"/>
  <c r="AD17" i="13"/>
  <c r="AO17" i="13" s="1"/>
  <c r="AF26" i="13"/>
  <c r="AH26" i="13" s="1"/>
  <c r="AI26" i="13" s="1"/>
  <c r="AJ26" i="13" s="1"/>
  <c r="X26" i="13"/>
  <c r="AF53" i="13"/>
  <c r="AH53" i="13" s="1"/>
  <c r="AI53" i="13" s="1"/>
  <c r="AJ53" i="13" s="1"/>
  <c r="X53" i="13"/>
  <c r="X22" i="13"/>
  <c r="X39" i="13"/>
  <c r="AF44" i="13"/>
  <c r="AG44" i="13" s="1"/>
  <c r="X44" i="13"/>
  <c r="AF18" i="13"/>
  <c r="X18" i="13"/>
  <c r="AG18" i="13"/>
  <c r="AG74" i="13"/>
  <c r="X74" i="13"/>
  <c r="AF74" i="13"/>
  <c r="AF49" i="13"/>
  <c r="AH49" i="13" s="1"/>
  <c r="AI49" i="13" s="1"/>
  <c r="AJ49" i="13" s="1"/>
  <c r="X49" i="13"/>
  <c r="X72" i="13"/>
  <c r="AF72" i="13"/>
  <c r="AG72" i="13"/>
  <c r="AH69" i="13"/>
  <c r="AI69" i="13" s="1"/>
  <c r="AJ69" i="13" s="1"/>
  <c r="AC69" i="13" s="1"/>
  <c r="AH77" i="13"/>
  <c r="AI77" i="13" s="1"/>
  <c r="AJ77" i="13" s="1"/>
  <c r="X86" i="13"/>
  <c r="AE21" i="13"/>
  <c r="AP21" i="13" s="1"/>
  <c r="AE44" i="13"/>
  <c r="AP44" i="13" s="1"/>
  <c r="AQ44" i="13" s="1"/>
  <c r="AV44" i="13" s="1"/>
  <c r="AE66" i="13"/>
  <c r="AP66" i="13" s="1"/>
  <c r="AE47" i="13"/>
  <c r="AP47" i="13" s="1"/>
  <c r="AE73" i="13"/>
  <c r="AP73" i="13" s="1"/>
  <c r="AD2" i="13"/>
  <c r="AO2" i="13" s="1"/>
  <c r="Q39" i="13"/>
  <c r="AD39" i="13" s="1"/>
  <c r="AO39" i="13" s="1"/>
  <c r="AE24" i="13"/>
  <c r="AP24" i="13" s="1"/>
  <c r="R16" i="13"/>
  <c r="AF16" i="13" s="1"/>
  <c r="R14" i="13"/>
  <c r="AF14" i="13" s="1"/>
  <c r="AD19" i="13"/>
  <c r="AO19" i="13" s="1"/>
  <c r="AQ19" i="13" s="1"/>
  <c r="AV19" i="13" s="1"/>
  <c r="AD20" i="13"/>
  <c r="AO20" i="13" s="1"/>
  <c r="AD63" i="13"/>
  <c r="AO63" i="13" s="1"/>
  <c r="AD65" i="13"/>
  <c r="AO65" i="13" s="1"/>
  <c r="AD69" i="13"/>
  <c r="AO69" i="13" s="1"/>
  <c r="AD88" i="13"/>
  <c r="AO88" i="13" s="1"/>
  <c r="X3" i="13"/>
  <c r="AE7" i="13"/>
  <c r="AP7" i="13" s="1"/>
  <c r="X10" i="13"/>
  <c r="Q6" i="13"/>
  <c r="AF6" i="13" s="1"/>
  <c r="R6" i="13"/>
  <c r="X7" i="13"/>
  <c r="Q89" i="13"/>
  <c r="AD89" i="13" s="1"/>
  <c r="AO89" i="13" s="1"/>
  <c r="X68" i="13"/>
  <c r="AF68" i="13"/>
  <c r="AH68" i="13" s="1"/>
  <c r="AI68" i="13" s="1"/>
  <c r="AJ68" i="13" s="1"/>
  <c r="AE80" i="13"/>
  <c r="AP80" i="13" s="1"/>
  <c r="X79" i="13"/>
  <c r="AF79" i="13"/>
  <c r="AH79" i="13" s="1"/>
  <c r="AI79" i="13" s="1"/>
  <c r="AJ79" i="13" s="1"/>
  <c r="Q88" i="13"/>
  <c r="AE88" i="13" s="1"/>
  <c r="AP88" i="13" s="1"/>
  <c r="AF67" i="13"/>
  <c r="X67" i="13"/>
  <c r="AG67" i="13"/>
  <c r="Q76" i="13"/>
  <c r="AF76" i="13" s="1"/>
  <c r="R76" i="13"/>
  <c r="AF88" i="13"/>
  <c r="AG88" i="13"/>
  <c r="X88" i="13"/>
  <c r="AE85" i="13"/>
  <c r="AP85" i="13" s="1"/>
  <c r="AD80" i="13"/>
  <c r="AO80" i="13" s="1"/>
  <c r="R70" i="13"/>
  <c r="AF70" i="13" s="1"/>
  <c r="R78" i="13"/>
  <c r="AF78" i="13" s="1"/>
  <c r="R84" i="13"/>
  <c r="AF84" i="13" s="1"/>
  <c r="Q82" i="13"/>
  <c r="AE82" i="13" s="1"/>
  <c r="AP82" i="13" s="1"/>
  <c r="R64" i="13"/>
  <c r="AF64" i="13" s="1"/>
  <c r="R50" i="13"/>
  <c r="AF50" i="13" s="1"/>
  <c r="AF56" i="13"/>
  <c r="AH56" i="13" s="1"/>
  <c r="AI56" i="13" s="1"/>
  <c r="AJ56" i="13" s="1"/>
  <c r="AC56" i="13" s="1"/>
  <c r="AG56" i="13"/>
  <c r="X56" i="13"/>
  <c r="Q37" i="13"/>
  <c r="AE37" i="13" s="1"/>
  <c r="AP37" i="13" s="1"/>
  <c r="R52" i="13"/>
  <c r="AF52" i="13" s="1"/>
  <c r="AE52" i="13"/>
  <c r="AP52" i="13" s="1"/>
  <c r="X36" i="13"/>
  <c r="AF36" i="13"/>
  <c r="AH36" i="13" s="1"/>
  <c r="AI36" i="13" s="1"/>
  <c r="AJ36" i="13" s="1"/>
  <c r="AD35" i="13"/>
  <c r="AO35" i="13" s="1"/>
  <c r="AE33" i="13"/>
  <c r="AP33" i="13" s="1"/>
  <c r="Q57" i="13"/>
  <c r="AF57" i="13" s="1"/>
  <c r="R55" i="13"/>
  <c r="AF55" i="13" s="1"/>
  <c r="X38" i="13"/>
  <c r="AG38" i="13"/>
  <c r="AF38" i="13"/>
  <c r="AH38" i="13" s="1"/>
  <c r="AI38" i="13" s="1"/>
  <c r="AJ38" i="13" s="1"/>
  <c r="AC38" i="13" s="1"/>
  <c r="Q31" i="13"/>
  <c r="AF31" i="13" s="1"/>
  <c r="Q28" i="13"/>
  <c r="AF28" i="13" s="1"/>
  <c r="AE23" i="13"/>
  <c r="AP23" i="13" s="1"/>
  <c r="Q20" i="13"/>
  <c r="AF20" i="13" s="1"/>
  <c r="AE46" i="13"/>
  <c r="AP46" i="13" s="1"/>
  <c r="AG46" i="13"/>
  <c r="AF46" i="13"/>
  <c r="X46" i="13"/>
  <c r="Q42" i="13"/>
  <c r="AD42" i="13" s="1"/>
  <c r="AO42" i="13" s="1"/>
  <c r="R27" i="13"/>
  <c r="AF27" i="13" s="1"/>
  <c r="AE14" i="13"/>
  <c r="AP14" i="13" s="1"/>
  <c r="R42" i="13"/>
  <c r="X17" i="13"/>
  <c r="AF17" i="13"/>
  <c r="AH17" i="13" s="1"/>
  <c r="AI17" i="13" s="1"/>
  <c r="AJ17" i="13" s="1"/>
  <c r="Q34" i="13"/>
  <c r="AD34" i="13" s="1"/>
  <c r="AO34" i="13" s="1"/>
  <c r="R34" i="13"/>
  <c r="Q22" i="13"/>
  <c r="AD22" i="13" s="1"/>
  <c r="AO22" i="13" s="1"/>
  <c r="X13" i="13"/>
  <c r="AH24" i="13"/>
  <c r="AI24" i="13" s="1"/>
  <c r="AJ24" i="13" s="1"/>
  <c r="AH40" i="13"/>
  <c r="AI40" i="13" s="1"/>
  <c r="AJ40" i="13" s="1"/>
  <c r="X52" i="13"/>
  <c r="AF34" i="13"/>
  <c r="AH34" i="13" s="1"/>
  <c r="AI34" i="13" s="1"/>
  <c r="AJ34" i="13" s="1"/>
  <c r="X34" i="13"/>
  <c r="AF48" i="13"/>
  <c r="AH48" i="13" s="1"/>
  <c r="AI48" i="13" s="1"/>
  <c r="AJ48" i="13" s="1"/>
  <c r="X48" i="13"/>
  <c r="AF30" i="13"/>
  <c r="AH30" i="13" s="1"/>
  <c r="AI30" i="13" s="1"/>
  <c r="AJ30" i="13" s="1"/>
  <c r="AC30" i="13" s="1"/>
  <c r="X30" i="13"/>
  <c r="AG30" i="13"/>
  <c r="AH45" i="13"/>
  <c r="AI45" i="13" s="1"/>
  <c r="AJ45" i="13" s="1"/>
  <c r="AH18" i="13"/>
  <c r="AI18" i="13" s="1"/>
  <c r="AJ18" i="13" s="1"/>
  <c r="AC18" i="13" s="1"/>
  <c r="AH46" i="13"/>
  <c r="AI46" i="13" s="1"/>
  <c r="AJ46" i="13" s="1"/>
  <c r="AC46" i="13" s="1"/>
  <c r="AH44" i="13"/>
  <c r="AI44" i="13" s="1"/>
  <c r="AJ44" i="13" s="1"/>
  <c r="AH67" i="13"/>
  <c r="AI67" i="13" s="1"/>
  <c r="AJ67" i="13" s="1"/>
  <c r="AC67" i="13" s="1"/>
  <c r="AF73" i="13"/>
  <c r="AH73" i="13" s="1"/>
  <c r="AI73" i="13" s="1"/>
  <c r="AJ73" i="13" s="1"/>
  <c r="X73" i="13"/>
  <c r="AH65" i="13"/>
  <c r="AI65" i="13" s="1"/>
  <c r="AJ65" i="13" s="1"/>
  <c r="AH74" i="13"/>
  <c r="AI74" i="13" s="1"/>
  <c r="AJ74" i="13" s="1"/>
  <c r="AC74" i="13" s="1"/>
  <c r="AH87" i="13"/>
  <c r="AI87" i="13" s="1"/>
  <c r="AJ87" i="13" s="1"/>
  <c r="AC87" i="13" s="1"/>
  <c r="AH72" i="13"/>
  <c r="AI72" i="13" s="1"/>
  <c r="AJ72" i="13" s="1"/>
  <c r="AC72" i="13" s="1"/>
  <c r="AH88" i="13"/>
  <c r="AI88" i="13" s="1"/>
  <c r="AJ88" i="13" s="1"/>
  <c r="AC88" i="13" s="1"/>
  <c r="R22" i="13"/>
  <c r="Q13" i="13"/>
  <c r="AD13" i="13" s="1"/>
  <c r="AO13" i="13" s="1"/>
  <c r="AE39" i="13"/>
  <c r="AP39" i="13" s="1"/>
  <c r="AE34" i="13"/>
  <c r="AP34" i="13" s="1"/>
  <c r="AE54" i="13"/>
  <c r="AP54" i="13" s="1"/>
  <c r="AE76" i="13"/>
  <c r="AP76" i="13" s="1"/>
  <c r="AE74" i="13"/>
  <c r="AP74" i="13" s="1"/>
  <c r="AE63" i="13"/>
  <c r="AP63" i="13" s="1"/>
  <c r="R43" i="13"/>
  <c r="AF43" i="13" s="1"/>
  <c r="AD37" i="13"/>
  <c r="AO37" i="13" s="1"/>
  <c r="R19" i="13"/>
  <c r="AF19" i="13" s="1"/>
  <c r="AF15" i="13"/>
  <c r="AH15" i="13" s="1"/>
  <c r="AI15" i="13" s="1"/>
  <c r="AJ15" i="13" s="1"/>
  <c r="X15" i="13"/>
  <c r="AD29" i="13"/>
  <c r="AO29" i="13" s="1"/>
  <c r="AD59" i="13"/>
  <c r="AO59" i="13" s="1"/>
  <c r="AD21" i="13"/>
  <c r="AO21" i="13" s="1"/>
  <c r="AD43" i="13"/>
  <c r="AO43" i="13" s="1"/>
  <c r="AD16" i="13"/>
  <c r="AO16" i="13" s="1"/>
  <c r="AQ16" i="13" s="1"/>
  <c r="AV16" i="13" s="1"/>
  <c r="AD49" i="13"/>
  <c r="AO49" i="13" s="1"/>
  <c r="AD61" i="13"/>
  <c r="AO61" i="13" s="1"/>
  <c r="Q25" i="13"/>
  <c r="AE25" i="13" s="1"/>
  <c r="AP25" i="13" s="1"/>
  <c r="AF11" i="13"/>
  <c r="AH11" i="13" s="1"/>
  <c r="AI11" i="13" s="1"/>
  <c r="AJ11" i="13" s="1"/>
  <c r="AC11" i="13" s="1"/>
  <c r="X11" i="13"/>
  <c r="AG11" i="13"/>
  <c r="Q9" i="13"/>
  <c r="AD9" i="13" s="1"/>
  <c r="AO9" i="13" s="1"/>
  <c r="Q10" i="13"/>
  <c r="AD10" i="13" s="1"/>
  <c r="AO10" i="13" s="1"/>
  <c r="R10" i="13"/>
  <c r="AD5" i="13"/>
  <c r="AO5" i="13" s="1"/>
  <c r="AF5" i="13"/>
  <c r="AH5" i="13" s="1"/>
  <c r="AI5" i="13" s="1"/>
  <c r="AJ5" i="13" s="1"/>
  <c r="AC5" i="13" s="1"/>
  <c r="X5" i="13"/>
  <c r="AG5" i="13"/>
  <c r="AD6" i="13"/>
  <c r="AO6" i="13" s="1"/>
  <c r="Q3" i="13"/>
  <c r="AF3" i="13" s="1"/>
  <c r="H50" i="2"/>
  <c r="H50" i="11"/>
  <c r="I31" i="11"/>
  <c r="Y3" i="10"/>
  <c r="AL10" i="10"/>
  <c r="S18" i="10" s="1"/>
  <c r="AL8" i="10"/>
  <c r="S20" i="10" s="1"/>
  <c r="AL4" i="10"/>
  <c r="J47" i="11"/>
  <c r="H47" i="11"/>
  <c r="J46" i="11"/>
  <c r="H31" i="11" s="1"/>
  <c r="H46" i="11"/>
  <c r="G31" i="11" s="1"/>
  <c r="H90" i="10"/>
  <c r="J90" i="10" s="1"/>
  <c r="O89" i="10" s="1"/>
  <c r="G90" i="10"/>
  <c r="H89" i="10"/>
  <c r="J89" i="10" s="1"/>
  <c r="P89" i="10" s="1"/>
  <c r="G89" i="10"/>
  <c r="L88" i="10"/>
  <c r="J88" i="10"/>
  <c r="O88" i="10" s="1"/>
  <c r="H88" i="10"/>
  <c r="G88" i="10"/>
  <c r="N87" i="10"/>
  <c r="L87" i="10"/>
  <c r="J87" i="10"/>
  <c r="O86" i="10" s="1"/>
  <c r="H87" i="10"/>
  <c r="G87" i="10"/>
  <c r="M87" i="10" s="1"/>
  <c r="M86" i="10"/>
  <c r="J86" i="10"/>
  <c r="H86" i="10"/>
  <c r="G86" i="10"/>
  <c r="M85" i="10"/>
  <c r="L85" i="10"/>
  <c r="H85" i="10"/>
  <c r="J85" i="10" s="1"/>
  <c r="P85" i="10" s="1"/>
  <c r="G85" i="10"/>
  <c r="J84" i="10"/>
  <c r="P84" i="10" s="1"/>
  <c r="H84" i="10"/>
  <c r="G84" i="10"/>
  <c r="P83" i="10"/>
  <c r="N83" i="10"/>
  <c r="L83" i="10"/>
  <c r="J83" i="10"/>
  <c r="H83" i="10"/>
  <c r="G83" i="10"/>
  <c r="M83" i="10" s="1"/>
  <c r="M82" i="10"/>
  <c r="J82" i="10"/>
  <c r="H82" i="10"/>
  <c r="G82" i="10"/>
  <c r="P81" i="10"/>
  <c r="L81" i="10"/>
  <c r="H81" i="10"/>
  <c r="J81" i="10" s="1"/>
  <c r="G81" i="10"/>
  <c r="P80" i="10"/>
  <c r="O80" i="10"/>
  <c r="J80" i="10"/>
  <c r="H80" i="10"/>
  <c r="G80" i="10"/>
  <c r="N79" i="10"/>
  <c r="J79" i="10"/>
  <c r="H79" i="10"/>
  <c r="G79" i="10"/>
  <c r="M79" i="10" s="1"/>
  <c r="M78" i="10"/>
  <c r="J78" i="10"/>
  <c r="H78" i="10"/>
  <c r="G78" i="10"/>
  <c r="M77" i="10"/>
  <c r="L77" i="10"/>
  <c r="H77" i="10"/>
  <c r="J77" i="10" s="1"/>
  <c r="P77" i="10" s="1"/>
  <c r="G77" i="10"/>
  <c r="J76" i="10"/>
  <c r="O76" i="10" s="1"/>
  <c r="H76" i="10"/>
  <c r="G76" i="10"/>
  <c r="P75" i="10"/>
  <c r="N75" i="10"/>
  <c r="J75" i="10"/>
  <c r="H75" i="10"/>
  <c r="G75" i="10"/>
  <c r="M75" i="10" s="1"/>
  <c r="N74" i="10"/>
  <c r="J74" i="10"/>
  <c r="H74" i="10"/>
  <c r="G74" i="10"/>
  <c r="N73" i="10"/>
  <c r="H73" i="10"/>
  <c r="J73" i="10" s="1"/>
  <c r="G73" i="10"/>
  <c r="M73" i="10" s="1"/>
  <c r="P72" i="10"/>
  <c r="M72" i="10"/>
  <c r="J72" i="10"/>
  <c r="H72" i="10"/>
  <c r="G72" i="10"/>
  <c r="P71" i="10"/>
  <c r="J71" i="10"/>
  <c r="L71" i="10" s="1"/>
  <c r="H71" i="10"/>
  <c r="G71" i="10"/>
  <c r="N70" i="10"/>
  <c r="J70" i="10"/>
  <c r="H70" i="10"/>
  <c r="G70" i="10"/>
  <c r="N69" i="10"/>
  <c r="M69" i="10"/>
  <c r="H69" i="10"/>
  <c r="J69" i="10" s="1"/>
  <c r="G69" i="10"/>
  <c r="P68" i="10"/>
  <c r="L68" i="10"/>
  <c r="J68" i="10"/>
  <c r="H68" i="10"/>
  <c r="G68" i="10"/>
  <c r="P67" i="10"/>
  <c r="O67" i="10"/>
  <c r="J67" i="10"/>
  <c r="L67" i="10" s="1"/>
  <c r="H67" i="10"/>
  <c r="G67" i="10"/>
  <c r="M67" i="10" s="1"/>
  <c r="N66" i="10"/>
  <c r="H66" i="10"/>
  <c r="J66" i="10" s="1"/>
  <c r="G66" i="10"/>
  <c r="N65" i="10"/>
  <c r="M65" i="10"/>
  <c r="H65" i="10"/>
  <c r="J65" i="10" s="1"/>
  <c r="G65" i="10"/>
  <c r="L64" i="10"/>
  <c r="J64" i="10"/>
  <c r="H64" i="10"/>
  <c r="G64" i="10"/>
  <c r="P63" i="10"/>
  <c r="O63" i="10"/>
  <c r="L63" i="10"/>
  <c r="J63" i="10"/>
  <c r="H63" i="10"/>
  <c r="G63" i="10"/>
  <c r="M63" i="10" s="1"/>
  <c r="O62" i="10"/>
  <c r="N62" i="10"/>
  <c r="H62" i="10"/>
  <c r="J62" i="10" s="1"/>
  <c r="G62" i="10"/>
  <c r="H61" i="10"/>
  <c r="J61" i="10" s="1"/>
  <c r="G61" i="10"/>
  <c r="J60" i="10"/>
  <c r="P60" i="10" s="1"/>
  <c r="H60" i="10"/>
  <c r="G60" i="10"/>
  <c r="N59" i="10"/>
  <c r="H59" i="10"/>
  <c r="J59" i="10" s="1"/>
  <c r="O58" i="10" s="1"/>
  <c r="G59" i="10"/>
  <c r="N58" i="10"/>
  <c r="H58" i="10"/>
  <c r="J58" i="10" s="1"/>
  <c r="G58" i="10"/>
  <c r="M58" i="10" s="1"/>
  <c r="N57" i="10"/>
  <c r="M57" i="10"/>
  <c r="H57" i="10"/>
  <c r="J57" i="10" s="1"/>
  <c r="G57" i="10"/>
  <c r="M56" i="10"/>
  <c r="H56" i="10"/>
  <c r="J56" i="10" s="1"/>
  <c r="L56" i="10" s="1"/>
  <c r="G56" i="10"/>
  <c r="O55" i="10"/>
  <c r="J55" i="10"/>
  <c r="L55" i="10" s="1"/>
  <c r="H55" i="10"/>
  <c r="G55" i="10"/>
  <c r="M55" i="10" s="1"/>
  <c r="N54" i="10"/>
  <c r="H54" i="10"/>
  <c r="J54" i="10" s="1"/>
  <c r="G54" i="10"/>
  <c r="M54" i="10" s="1"/>
  <c r="N53" i="10"/>
  <c r="H53" i="10"/>
  <c r="J53" i="10" s="1"/>
  <c r="G53" i="10"/>
  <c r="M53" i="10" s="1"/>
  <c r="M52" i="10"/>
  <c r="H52" i="10"/>
  <c r="J52" i="10" s="1"/>
  <c r="P52" i="10" s="1"/>
  <c r="G52" i="10"/>
  <c r="J51" i="10"/>
  <c r="H51" i="10"/>
  <c r="G51" i="10"/>
  <c r="M51" i="10" s="1"/>
  <c r="N50" i="10"/>
  <c r="H50" i="10"/>
  <c r="J50" i="10" s="1"/>
  <c r="G50" i="10"/>
  <c r="M50" i="10" s="1"/>
  <c r="N49" i="10"/>
  <c r="M49" i="10"/>
  <c r="H49" i="10"/>
  <c r="J49" i="10" s="1"/>
  <c r="G49" i="10"/>
  <c r="N48" i="10"/>
  <c r="H48" i="10"/>
  <c r="J48" i="10" s="1"/>
  <c r="P48" i="10" s="1"/>
  <c r="G48" i="10"/>
  <c r="M48" i="10" s="1"/>
  <c r="J47" i="10"/>
  <c r="P47" i="10" s="1"/>
  <c r="H47" i="10"/>
  <c r="G47" i="10"/>
  <c r="P46" i="10"/>
  <c r="N46" i="10"/>
  <c r="J46" i="10"/>
  <c r="H46" i="10"/>
  <c r="G46" i="10"/>
  <c r="N45" i="10"/>
  <c r="H45" i="10"/>
  <c r="J45" i="10" s="1"/>
  <c r="P45" i="10" s="1"/>
  <c r="G45" i="10"/>
  <c r="N44" i="10" s="1"/>
  <c r="O44" i="10"/>
  <c r="J44" i="10"/>
  <c r="H44" i="10"/>
  <c r="G44" i="10"/>
  <c r="M44" i="10" s="1"/>
  <c r="N43" i="10"/>
  <c r="H43" i="10"/>
  <c r="J43" i="10" s="1"/>
  <c r="G43" i="10"/>
  <c r="M43" i="10" s="1"/>
  <c r="M42" i="10"/>
  <c r="J42" i="10"/>
  <c r="P42" i="10" s="1"/>
  <c r="H42" i="10"/>
  <c r="G42" i="10"/>
  <c r="P41" i="10"/>
  <c r="H41" i="10"/>
  <c r="J41" i="10" s="1"/>
  <c r="L41" i="10" s="1"/>
  <c r="G41" i="10"/>
  <c r="M41" i="10" s="1"/>
  <c r="O40" i="10"/>
  <c r="J40" i="10"/>
  <c r="H40" i="10"/>
  <c r="G40" i="10"/>
  <c r="M40" i="10" s="1"/>
  <c r="H39" i="10"/>
  <c r="J39" i="10" s="1"/>
  <c r="G39" i="10"/>
  <c r="M38" i="10"/>
  <c r="H38" i="10"/>
  <c r="J38" i="10" s="1"/>
  <c r="G38" i="10"/>
  <c r="H37" i="10"/>
  <c r="J37" i="10" s="1"/>
  <c r="G37" i="10"/>
  <c r="H36" i="10"/>
  <c r="J36" i="10" s="1"/>
  <c r="P36" i="10" s="1"/>
  <c r="G36" i="10"/>
  <c r="O35" i="10"/>
  <c r="J35" i="10"/>
  <c r="P35" i="10" s="1"/>
  <c r="H35" i="10"/>
  <c r="G35" i="10"/>
  <c r="L35" i="10" s="1"/>
  <c r="N34" i="10"/>
  <c r="H34" i="10"/>
  <c r="J34" i="10" s="1"/>
  <c r="G34" i="10"/>
  <c r="M34" i="10" s="1"/>
  <c r="H33" i="10"/>
  <c r="J33" i="10" s="1"/>
  <c r="G33" i="10"/>
  <c r="T33" i="10" s="1"/>
  <c r="H32" i="10"/>
  <c r="J32" i="10" s="1"/>
  <c r="G32" i="10"/>
  <c r="O31" i="10"/>
  <c r="L31" i="10"/>
  <c r="J31" i="10"/>
  <c r="P31" i="10" s="1"/>
  <c r="H31" i="10"/>
  <c r="G31" i="10"/>
  <c r="N30" i="10"/>
  <c r="L30" i="10"/>
  <c r="H30" i="10"/>
  <c r="J30" i="10" s="1"/>
  <c r="G30" i="10"/>
  <c r="M30" i="10" s="1"/>
  <c r="M29" i="10"/>
  <c r="H29" i="10"/>
  <c r="J29" i="10" s="1"/>
  <c r="G29" i="10"/>
  <c r="M28" i="10"/>
  <c r="L28" i="10"/>
  <c r="H28" i="10"/>
  <c r="J28" i="10" s="1"/>
  <c r="P28" i="10" s="1"/>
  <c r="G28" i="10"/>
  <c r="P27" i="10"/>
  <c r="J27" i="10"/>
  <c r="H27" i="10"/>
  <c r="G27" i="10"/>
  <c r="P26" i="10"/>
  <c r="N26" i="10"/>
  <c r="J26" i="10"/>
  <c r="H26" i="10"/>
  <c r="G26" i="10"/>
  <c r="M26" i="10" s="1"/>
  <c r="M25" i="10"/>
  <c r="J25" i="10"/>
  <c r="H25" i="10"/>
  <c r="G25" i="10"/>
  <c r="N24" i="10" s="1"/>
  <c r="M24" i="10"/>
  <c r="H24" i="10"/>
  <c r="J24" i="10" s="1"/>
  <c r="L24" i="10" s="1"/>
  <c r="G24" i="10"/>
  <c r="J23" i="10"/>
  <c r="L23" i="10" s="1"/>
  <c r="H23" i="10"/>
  <c r="G23" i="10"/>
  <c r="N22" i="10"/>
  <c r="H22" i="10"/>
  <c r="J22" i="10" s="1"/>
  <c r="G22" i="10"/>
  <c r="M22" i="10" s="1"/>
  <c r="N21" i="10"/>
  <c r="J21" i="10"/>
  <c r="H21" i="10"/>
  <c r="G21" i="10"/>
  <c r="M21" i="10" s="1"/>
  <c r="N20" i="10"/>
  <c r="H20" i="10"/>
  <c r="J20" i="10" s="1"/>
  <c r="L20" i="10" s="1"/>
  <c r="G20" i="10"/>
  <c r="M19" i="10"/>
  <c r="H19" i="10"/>
  <c r="J19" i="10" s="1"/>
  <c r="G19" i="10"/>
  <c r="AL18" i="10"/>
  <c r="N18" i="10"/>
  <c r="H18" i="10"/>
  <c r="J18" i="10" s="1"/>
  <c r="G18" i="10"/>
  <c r="N17" i="10"/>
  <c r="H17" i="10"/>
  <c r="J17" i="10" s="1"/>
  <c r="P17" i="10" s="1"/>
  <c r="G17" i="10"/>
  <c r="O16" i="10"/>
  <c r="H16" i="10"/>
  <c r="J16" i="10" s="1"/>
  <c r="G16" i="10"/>
  <c r="O15" i="10"/>
  <c r="M15" i="10"/>
  <c r="H15" i="10"/>
  <c r="J15" i="10" s="1"/>
  <c r="G15" i="10"/>
  <c r="L14" i="10"/>
  <c r="J14" i="10"/>
  <c r="P14" i="10" s="1"/>
  <c r="H14" i="10"/>
  <c r="G14" i="10"/>
  <c r="N13" i="10"/>
  <c r="L13" i="10"/>
  <c r="H13" i="10"/>
  <c r="J13" i="10" s="1"/>
  <c r="G13" i="10"/>
  <c r="M13" i="10" s="1"/>
  <c r="N12" i="10"/>
  <c r="H12" i="10"/>
  <c r="J12" i="10" s="1"/>
  <c r="G12" i="10"/>
  <c r="H11" i="10"/>
  <c r="J11" i="10" s="1"/>
  <c r="P11" i="10" s="1"/>
  <c r="G11" i="10"/>
  <c r="H10" i="10"/>
  <c r="J10" i="10" s="1"/>
  <c r="G10" i="10"/>
  <c r="M10" i="10" s="1"/>
  <c r="AK9" i="10"/>
  <c r="S9" i="10"/>
  <c r="H9" i="10"/>
  <c r="J9" i="10" s="1"/>
  <c r="G9" i="10"/>
  <c r="N8" i="10"/>
  <c r="J8" i="10"/>
  <c r="O7" i="10" s="1"/>
  <c r="H8" i="10"/>
  <c r="G8" i="10"/>
  <c r="M8" i="10" s="1"/>
  <c r="S7" i="10"/>
  <c r="U16" i="10" s="1"/>
  <c r="N7" i="10"/>
  <c r="L7" i="10"/>
  <c r="J7" i="10"/>
  <c r="H7" i="10"/>
  <c r="G7" i="10"/>
  <c r="M6" i="10"/>
  <c r="J6" i="10"/>
  <c r="P6" i="10" s="1"/>
  <c r="H6" i="10"/>
  <c r="G6" i="10"/>
  <c r="M5" i="10"/>
  <c r="J5" i="10"/>
  <c r="P5" i="10" s="1"/>
  <c r="H5" i="10"/>
  <c r="G5" i="10"/>
  <c r="M4" i="10"/>
  <c r="J4" i="10"/>
  <c r="H4" i="10"/>
  <c r="G4" i="10"/>
  <c r="M3" i="10"/>
  <c r="L3" i="10"/>
  <c r="H3" i="10"/>
  <c r="J3" i="10" s="1"/>
  <c r="O2" i="10" s="1"/>
  <c r="G3" i="10"/>
  <c r="AL2" i="10"/>
  <c r="AK2" i="10"/>
  <c r="M2" i="10"/>
  <c r="J2" i="10"/>
  <c r="P2" i="10" s="1"/>
  <c r="H2" i="10"/>
  <c r="G2" i="10"/>
  <c r="H47" i="2"/>
  <c r="H46" i="2"/>
  <c r="G31" i="2" s="1"/>
  <c r="J47" i="2"/>
  <c r="AL18" i="8"/>
  <c r="AL10" i="8"/>
  <c r="S18" i="8" s="1"/>
  <c r="AL8" i="8"/>
  <c r="S20" i="8" s="1"/>
  <c r="AL4" i="8"/>
  <c r="AL5" i="8" s="1"/>
  <c r="H50" i="9"/>
  <c r="J47" i="9"/>
  <c r="H47" i="9"/>
  <c r="G31" i="9" s="1"/>
  <c r="AL16" i="8" s="1"/>
  <c r="J46" i="9"/>
  <c r="H46" i="9"/>
  <c r="I31" i="9"/>
  <c r="AL14" i="8" s="1"/>
  <c r="H31" i="9"/>
  <c r="AK16" i="8" s="1"/>
  <c r="H90" i="8"/>
  <c r="J90" i="8" s="1"/>
  <c r="O89" i="8" s="1"/>
  <c r="G90" i="8"/>
  <c r="H89" i="8"/>
  <c r="J89" i="8" s="1"/>
  <c r="P89" i="8" s="1"/>
  <c r="G89" i="8"/>
  <c r="N89" i="8" s="1"/>
  <c r="M88" i="8"/>
  <c r="J88" i="8"/>
  <c r="P88" i="8" s="1"/>
  <c r="H88" i="8"/>
  <c r="G88" i="8"/>
  <c r="N87" i="8"/>
  <c r="J87" i="8"/>
  <c r="P87" i="8" s="1"/>
  <c r="H87" i="8"/>
  <c r="G87" i="8"/>
  <c r="M87" i="8" s="1"/>
  <c r="N86" i="8"/>
  <c r="J86" i="8"/>
  <c r="H86" i="8"/>
  <c r="G86" i="8"/>
  <c r="M85" i="8"/>
  <c r="H85" i="8"/>
  <c r="J85" i="8" s="1"/>
  <c r="G85" i="8"/>
  <c r="L84" i="8"/>
  <c r="J84" i="8"/>
  <c r="H84" i="8"/>
  <c r="G84" i="8"/>
  <c r="O83" i="8"/>
  <c r="H83" i="8"/>
  <c r="J83" i="8" s="1"/>
  <c r="P83" i="8" s="1"/>
  <c r="G83" i="8"/>
  <c r="M83" i="8" s="1"/>
  <c r="N82" i="8"/>
  <c r="M82" i="8"/>
  <c r="H82" i="8"/>
  <c r="J82" i="8" s="1"/>
  <c r="G82" i="8"/>
  <c r="H81" i="8"/>
  <c r="J81" i="8" s="1"/>
  <c r="P81" i="8" s="1"/>
  <c r="G81" i="8"/>
  <c r="P80" i="8"/>
  <c r="L80" i="8"/>
  <c r="J80" i="8"/>
  <c r="H80" i="8"/>
  <c r="G80" i="8"/>
  <c r="J79" i="8"/>
  <c r="H79" i="8"/>
  <c r="G79" i="8"/>
  <c r="J78" i="8"/>
  <c r="P78" i="8" s="1"/>
  <c r="H78" i="8"/>
  <c r="G78" i="8"/>
  <c r="M78" i="8" s="1"/>
  <c r="H77" i="8"/>
  <c r="J77" i="8" s="1"/>
  <c r="G77" i="8"/>
  <c r="H76" i="8"/>
  <c r="J76" i="8" s="1"/>
  <c r="G76" i="8"/>
  <c r="H75" i="8"/>
  <c r="J75" i="8" s="1"/>
  <c r="P75" i="8" s="1"/>
  <c r="G75" i="8"/>
  <c r="O74" i="8"/>
  <c r="L74" i="8"/>
  <c r="J74" i="8"/>
  <c r="P74" i="8" s="1"/>
  <c r="H74" i="8"/>
  <c r="G74" i="8"/>
  <c r="N73" i="8"/>
  <c r="L73" i="8"/>
  <c r="H73" i="8"/>
  <c r="J73" i="8" s="1"/>
  <c r="G73" i="8"/>
  <c r="M73" i="8" s="1"/>
  <c r="M72" i="8"/>
  <c r="H72" i="8"/>
  <c r="J72" i="8" s="1"/>
  <c r="G72" i="8"/>
  <c r="M71" i="8"/>
  <c r="L71" i="8"/>
  <c r="H71" i="8"/>
  <c r="J71" i="8" s="1"/>
  <c r="P71" i="8" s="1"/>
  <c r="G71" i="8"/>
  <c r="P70" i="8"/>
  <c r="L70" i="8"/>
  <c r="J70" i="8"/>
  <c r="H70" i="8"/>
  <c r="G70" i="8"/>
  <c r="N69" i="8"/>
  <c r="J69" i="8"/>
  <c r="H69" i="8"/>
  <c r="G69" i="8"/>
  <c r="M69" i="8" s="1"/>
  <c r="N68" i="8"/>
  <c r="J68" i="8"/>
  <c r="H68" i="8"/>
  <c r="G68" i="8"/>
  <c r="P67" i="8"/>
  <c r="L67" i="8"/>
  <c r="H67" i="8"/>
  <c r="J67" i="8" s="1"/>
  <c r="G67" i="8"/>
  <c r="P66" i="8"/>
  <c r="L66" i="8"/>
  <c r="J66" i="8"/>
  <c r="O66" i="8" s="1"/>
  <c r="H66" i="8"/>
  <c r="G66" i="8"/>
  <c r="O65" i="8"/>
  <c r="N65" i="8"/>
  <c r="L65" i="8"/>
  <c r="H65" i="8"/>
  <c r="J65" i="8" s="1"/>
  <c r="P65" i="8" s="1"/>
  <c r="G65" i="8"/>
  <c r="M65" i="8" s="1"/>
  <c r="M64" i="8"/>
  <c r="J64" i="8"/>
  <c r="H64" i="8"/>
  <c r="G64" i="8"/>
  <c r="M63" i="8"/>
  <c r="H63" i="8"/>
  <c r="J63" i="8" s="1"/>
  <c r="G63" i="8"/>
  <c r="O62" i="8"/>
  <c r="L62" i="8"/>
  <c r="J62" i="8"/>
  <c r="P62" i="8" s="1"/>
  <c r="H62" i="8"/>
  <c r="G62" i="8"/>
  <c r="N61" i="8"/>
  <c r="L61" i="8"/>
  <c r="H61" i="8"/>
  <c r="J61" i="8" s="1"/>
  <c r="P61" i="8" s="1"/>
  <c r="G61" i="8"/>
  <c r="M61" i="8" s="1"/>
  <c r="O60" i="8"/>
  <c r="M60" i="8"/>
  <c r="H60" i="8"/>
  <c r="J60" i="8" s="1"/>
  <c r="G60" i="8"/>
  <c r="N59" i="8"/>
  <c r="H59" i="8"/>
  <c r="J59" i="8" s="1"/>
  <c r="P59" i="8" s="1"/>
  <c r="G59" i="8"/>
  <c r="J58" i="8"/>
  <c r="P58" i="8" s="1"/>
  <c r="H58" i="8"/>
  <c r="G58" i="8"/>
  <c r="N57" i="8"/>
  <c r="H57" i="8"/>
  <c r="J57" i="8" s="1"/>
  <c r="G57" i="8"/>
  <c r="M57" i="8" s="1"/>
  <c r="H56" i="8"/>
  <c r="J56" i="8" s="1"/>
  <c r="G56" i="8"/>
  <c r="U55" i="8"/>
  <c r="H55" i="8"/>
  <c r="J55" i="8" s="1"/>
  <c r="P55" i="8" s="1"/>
  <c r="G55" i="8"/>
  <c r="N55" i="8" s="1"/>
  <c r="O54" i="8"/>
  <c r="J54" i="8"/>
  <c r="P54" i="8" s="1"/>
  <c r="H54" i="8"/>
  <c r="G54" i="8"/>
  <c r="T53" i="8"/>
  <c r="H53" i="8"/>
  <c r="J53" i="8" s="1"/>
  <c r="G53" i="8"/>
  <c r="N52" i="8"/>
  <c r="H52" i="8"/>
  <c r="J52" i="8" s="1"/>
  <c r="G52" i="8"/>
  <c r="H51" i="8"/>
  <c r="J51" i="8" s="1"/>
  <c r="G51" i="8"/>
  <c r="L50" i="8"/>
  <c r="J50" i="8"/>
  <c r="H50" i="8"/>
  <c r="G50" i="8"/>
  <c r="O49" i="8"/>
  <c r="J49" i="8"/>
  <c r="H49" i="8"/>
  <c r="G49" i="8"/>
  <c r="M49" i="8" s="1"/>
  <c r="N48" i="8"/>
  <c r="H48" i="8"/>
  <c r="J48" i="8" s="1"/>
  <c r="G48" i="8"/>
  <c r="N47" i="8"/>
  <c r="H47" i="8"/>
  <c r="J47" i="8" s="1"/>
  <c r="P46" i="8" s="1"/>
  <c r="G47" i="8"/>
  <c r="M47" i="8" s="1"/>
  <c r="M46" i="8"/>
  <c r="J46" i="8"/>
  <c r="H46" i="8"/>
  <c r="G46" i="8"/>
  <c r="P45" i="8"/>
  <c r="L45" i="8"/>
  <c r="J45" i="8"/>
  <c r="O45" i="8" s="1"/>
  <c r="H45" i="8"/>
  <c r="G45" i="8"/>
  <c r="N44" i="8"/>
  <c r="J44" i="8"/>
  <c r="H44" i="8"/>
  <c r="G44" i="8"/>
  <c r="N43" i="8"/>
  <c r="H43" i="8"/>
  <c r="J43" i="8" s="1"/>
  <c r="P43" i="8" s="1"/>
  <c r="G43" i="8"/>
  <c r="M42" i="8"/>
  <c r="J42" i="8"/>
  <c r="P42" i="8" s="1"/>
  <c r="H42" i="8"/>
  <c r="G42" i="8"/>
  <c r="N41" i="8"/>
  <c r="J41" i="8"/>
  <c r="P41" i="8" s="1"/>
  <c r="H41" i="8"/>
  <c r="G41" i="8"/>
  <c r="M41" i="8" s="1"/>
  <c r="N40" i="8"/>
  <c r="J40" i="8"/>
  <c r="H40" i="8"/>
  <c r="G40" i="8"/>
  <c r="M39" i="8"/>
  <c r="H39" i="8"/>
  <c r="J39" i="8" s="1"/>
  <c r="P39" i="8" s="1"/>
  <c r="G39" i="8"/>
  <c r="Y39" i="8" s="1"/>
  <c r="P38" i="8"/>
  <c r="N38" i="8"/>
  <c r="L38" i="8"/>
  <c r="H38" i="8"/>
  <c r="J38" i="8" s="1"/>
  <c r="G38" i="8"/>
  <c r="M38" i="8" s="1"/>
  <c r="T37" i="8"/>
  <c r="J37" i="8"/>
  <c r="O37" i="8" s="1"/>
  <c r="H37" i="8"/>
  <c r="G37" i="8"/>
  <c r="M37" i="8" s="1"/>
  <c r="N36" i="8"/>
  <c r="H36" i="8"/>
  <c r="J36" i="8" s="1"/>
  <c r="G36" i="8"/>
  <c r="M36" i="8" s="1"/>
  <c r="M35" i="8"/>
  <c r="J35" i="8"/>
  <c r="H35" i="8"/>
  <c r="G35" i="8"/>
  <c r="U34" i="8"/>
  <c r="L34" i="8"/>
  <c r="H34" i="8"/>
  <c r="J34" i="8" s="1"/>
  <c r="G34" i="8"/>
  <c r="M34" i="8" s="1"/>
  <c r="J33" i="8"/>
  <c r="H33" i="8"/>
  <c r="G33" i="8"/>
  <c r="M33" i="8" s="1"/>
  <c r="N32" i="8"/>
  <c r="H32" i="8"/>
  <c r="J32" i="8" s="1"/>
  <c r="Y32" i="8" s="1"/>
  <c r="G32" i="8"/>
  <c r="M32" i="8" s="1"/>
  <c r="M31" i="8"/>
  <c r="J31" i="8"/>
  <c r="H31" i="8"/>
  <c r="G31" i="8"/>
  <c r="U30" i="8"/>
  <c r="P30" i="8"/>
  <c r="L30" i="8"/>
  <c r="H30" i="8"/>
  <c r="J30" i="8" s="1"/>
  <c r="G30" i="8"/>
  <c r="M30" i="8" s="1"/>
  <c r="T29" i="8"/>
  <c r="J29" i="8"/>
  <c r="O29" i="8" s="1"/>
  <c r="H29" i="8"/>
  <c r="G29" i="8"/>
  <c r="M29" i="8" s="1"/>
  <c r="N28" i="8"/>
  <c r="H28" i="8"/>
  <c r="J28" i="8" s="1"/>
  <c r="G28" i="8"/>
  <c r="M28" i="8" s="1"/>
  <c r="M27" i="8"/>
  <c r="J27" i="8"/>
  <c r="H27" i="8"/>
  <c r="G27" i="8"/>
  <c r="Y26" i="8"/>
  <c r="N26" i="8"/>
  <c r="H26" i="8"/>
  <c r="J26" i="8" s="1"/>
  <c r="G26" i="8"/>
  <c r="M26" i="8" s="1"/>
  <c r="Z25" i="8"/>
  <c r="O25" i="8"/>
  <c r="J25" i="8"/>
  <c r="P25" i="8" s="1"/>
  <c r="H25" i="8"/>
  <c r="G25" i="8"/>
  <c r="M25" i="8" s="1"/>
  <c r="H24" i="8"/>
  <c r="J24" i="8" s="1"/>
  <c r="G24" i="8"/>
  <c r="M23" i="8"/>
  <c r="H23" i="8"/>
  <c r="J23" i="8" s="1"/>
  <c r="G23" i="8"/>
  <c r="Y22" i="8"/>
  <c r="M22" i="8"/>
  <c r="L22" i="8"/>
  <c r="H22" i="8"/>
  <c r="J22" i="8" s="1"/>
  <c r="G22" i="8"/>
  <c r="T22" i="8" s="1"/>
  <c r="Y21" i="8"/>
  <c r="M21" i="8"/>
  <c r="L21" i="8"/>
  <c r="H21" i="8"/>
  <c r="J21" i="8" s="1"/>
  <c r="G21" i="8"/>
  <c r="T21" i="8" s="1"/>
  <c r="M20" i="8"/>
  <c r="L20" i="8"/>
  <c r="H20" i="8"/>
  <c r="J20" i="8" s="1"/>
  <c r="P20" i="8" s="1"/>
  <c r="G20" i="8"/>
  <c r="J19" i="8"/>
  <c r="O18" i="8" s="1"/>
  <c r="H19" i="8"/>
  <c r="G19" i="8"/>
  <c r="N18" i="8"/>
  <c r="H18" i="8"/>
  <c r="J18" i="8" s="1"/>
  <c r="P18" i="8" s="1"/>
  <c r="G18" i="8"/>
  <c r="O17" i="8"/>
  <c r="J17" i="8"/>
  <c r="O16" i="8" s="1"/>
  <c r="H17" i="8"/>
  <c r="G17" i="8"/>
  <c r="Y17" i="8" s="1"/>
  <c r="Y16" i="8"/>
  <c r="L16" i="8"/>
  <c r="H16" i="8"/>
  <c r="J16" i="8" s="1"/>
  <c r="P16" i="8" s="1"/>
  <c r="G16" i="8"/>
  <c r="J15" i="8"/>
  <c r="O14" i="8" s="1"/>
  <c r="H15" i="8"/>
  <c r="G15" i="8"/>
  <c r="Z37" i="8"/>
  <c r="H14" i="8"/>
  <c r="J14" i="8" s="1"/>
  <c r="G14" i="8"/>
  <c r="H13" i="8"/>
  <c r="J13" i="8" s="1"/>
  <c r="G13" i="8"/>
  <c r="H12" i="8"/>
  <c r="J12" i="8" s="1"/>
  <c r="G12" i="8"/>
  <c r="Z11" i="8"/>
  <c r="J11" i="8"/>
  <c r="H11" i="8"/>
  <c r="G11" i="8"/>
  <c r="M11" i="8" s="1"/>
  <c r="J10" i="8"/>
  <c r="H10" i="8"/>
  <c r="G10" i="8"/>
  <c r="AK9" i="8"/>
  <c r="S9" i="8"/>
  <c r="M9" i="8"/>
  <c r="H9" i="8"/>
  <c r="J9" i="8" s="1"/>
  <c r="G9" i="8"/>
  <c r="N9" i="8" s="1"/>
  <c r="H8" i="8"/>
  <c r="J8" i="8" s="1"/>
  <c r="G8" i="8"/>
  <c r="Y8" i="8" s="1"/>
  <c r="S7" i="8"/>
  <c r="H7" i="8"/>
  <c r="J7" i="8" s="1"/>
  <c r="G7" i="8"/>
  <c r="U7" i="8" s="1"/>
  <c r="J6" i="8"/>
  <c r="H6" i="8"/>
  <c r="G6" i="8"/>
  <c r="Y6" i="8" s="1"/>
  <c r="Z5" i="8"/>
  <c r="J5" i="8"/>
  <c r="H5" i="8"/>
  <c r="G5" i="8"/>
  <c r="M5" i="8" s="1"/>
  <c r="J4" i="8"/>
  <c r="U4" i="8" s="1"/>
  <c r="H4" i="8"/>
  <c r="G4" i="8"/>
  <c r="N3" i="8"/>
  <c r="H3" i="8"/>
  <c r="J3" i="8" s="1"/>
  <c r="G3" i="8"/>
  <c r="AL2" i="8"/>
  <c r="AK2" i="8"/>
  <c r="M2" i="8"/>
  <c r="J2" i="8"/>
  <c r="H2" i="8"/>
  <c r="G2" i="8"/>
  <c r="J46" i="2"/>
  <c r="AL5" i="10" l="1"/>
  <c r="AQ59" i="13"/>
  <c r="AV59" i="13" s="1"/>
  <c r="AQ55" i="13"/>
  <c r="AV55" i="13" s="1"/>
  <c r="AQ5" i="13"/>
  <c r="AV5" i="13" s="1"/>
  <c r="AQ61" i="13"/>
  <c r="AV61" i="13" s="1"/>
  <c r="AQ21" i="13"/>
  <c r="AV21" i="13" s="1"/>
  <c r="AQ40" i="13"/>
  <c r="AV40" i="13" s="1"/>
  <c r="AQ35" i="13"/>
  <c r="AV35" i="13" s="1"/>
  <c r="AQ65" i="13"/>
  <c r="AV65" i="13" s="1"/>
  <c r="AQ15" i="13"/>
  <c r="AV15" i="13" s="1"/>
  <c r="AL16" i="10"/>
  <c r="AK14" i="13"/>
  <c r="AN38" i="13" s="1"/>
  <c r="AK16" i="10"/>
  <c r="AQ26" i="13"/>
  <c r="AV26" i="13" s="1"/>
  <c r="AQ34" i="13"/>
  <c r="AV34" i="13" s="1"/>
  <c r="AQ80" i="13"/>
  <c r="AV80" i="13" s="1"/>
  <c r="AQ69" i="13"/>
  <c r="AV69" i="13" s="1"/>
  <c r="AQ39" i="13"/>
  <c r="AV39" i="13" s="1"/>
  <c r="AQ48" i="13"/>
  <c r="AV48" i="13" s="1"/>
  <c r="AQ27" i="13"/>
  <c r="AV27" i="13" s="1"/>
  <c r="AQ46" i="13"/>
  <c r="AV46" i="13" s="1"/>
  <c r="AH3" i="13"/>
  <c r="AI3" i="13" s="1"/>
  <c r="AJ3" i="13" s="1"/>
  <c r="AG3" i="13"/>
  <c r="AH43" i="13"/>
  <c r="AI43" i="13" s="1"/>
  <c r="AJ43" i="13" s="1"/>
  <c r="AC43" i="13" s="1"/>
  <c r="AG43" i="13"/>
  <c r="AH57" i="13"/>
  <c r="AI57" i="13" s="1"/>
  <c r="AJ57" i="13" s="1"/>
  <c r="AG57" i="13"/>
  <c r="AG70" i="13"/>
  <c r="AH70" i="13"/>
  <c r="AI70" i="13" s="1"/>
  <c r="AJ70" i="13" s="1"/>
  <c r="AC70" i="13" s="1"/>
  <c r="AG6" i="13"/>
  <c r="AH6" i="13"/>
  <c r="AI6" i="13" s="1"/>
  <c r="AJ6" i="13" s="1"/>
  <c r="AC6" i="13" s="1"/>
  <c r="AG19" i="13"/>
  <c r="AH19" i="13"/>
  <c r="AI19" i="13" s="1"/>
  <c r="AJ19" i="13" s="1"/>
  <c r="AG35" i="13"/>
  <c r="AH35" i="13"/>
  <c r="AI35" i="13" s="1"/>
  <c r="AJ35" i="13" s="1"/>
  <c r="AC35" i="13" s="1"/>
  <c r="AH58" i="13"/>
  <c r="AI58" i="13" s="1"/>
  <c r="AJ58" i="13" s="1"/>
  <c r="AC58" i="13" s="1"/>
  <c r="AG58" i="13"/>
  <c r="AG2" i="13"/>
  <c r="AH2" i="13"/>
  <c r="AI2" i="13" s="1"/>
  <c r="AJ2" i="13" s="1"/>
  <c r="AC2" i="13" s="1"/>
  <c r="AG66" i="13"/>
  <c r="AH66" i="13"/>
  <c r="AI66" i="13" s="1"/>
  <c r="AJ66" i="13" s="1"/>
  <c r="AC66" i="13" s="1"/>
  <c r="AH12" i="13"/>
  <c r="AI12" i="13" s="1"/>
  <c r="AJ12" i="13" s="1"/>
  <c r="AG12" i="13"/>
  <c r="AG62" i="13"/>
  <c r="AH62" i="13"/>
  <c r="AI62" i="13" s="1"/>
  <c r="AJ62" i="13" s="1"/>
  <c r="AC62" i="13" s="1"/>
  <c r="AC34" i="13"/>
  <c r="AH27" i="13"/>
  <c r="AI27" i="13" s="1"/>
  <c r="AJ27" i="13" s="1"/>
  <c r="AG27" i="13"/>
  <c r="AG28" i="13"/>
  <c r="AH28" i="13"/>
  <c r="AI28" i="13" s="1"/>
  <c r="AJ28" i="13" s="1"/>
  <c r="AH52" i="13"/>
  <c r="AI52" i="13" s="1"/>
  <c r="AJ52" i="13" s="1"/>
  <c r="AG52" i="13"/>
  <c r="AH84" i="13"/>
  <c r="AI84" i="13" s="1"/>
  <c r="AJ84" i="13" s="1"/>
  <c r="AC84" i="13" s="1"/>
  <c r="AG84" i="13"/>
  <c r="AH14" i="13"/>
  <c r="AI14" i="13" s="1"/>
  <c r="AJ14" i="13" s="1"/>
  <c r="AG14" i="13"/>
  <c r="AG51" i="13"/>
  <c r="AH51" i="13"/>
  <c r="AI51" i="13" s="1"/>
  <c r="AJ51" i="13" s="1"/>
  <c r="AC51" i="13" s="1"/>
  <c r="AH29" i="13"/>
  <c r="AI29" i="13" s="1"/>
  <c r="AJ29" i="13" s="1"/>
  <c r="AG29" i="13"/>
  <c r="AG60" i="13"/>
  <c r="AH60" i="13"/>
  <c r="AI60" i="13" s="1"/>
  <c r="AJ60" i="13" s="1"/>
  <c r="AC60" i="13" s="1"/>
  <c r="AG75" i="13"/>
  <c r="AH75" i="13"/>
  <c r="AI75" i="13" s="1"/>
  <c r="AJ75" i="13" s="1"/>
  <c r="AH85" i="13"/>
  <c r="AI85" i="13" s="1"/>
  <c r="AJ85" i="13" s="1"/>
  <c r="AG85" i="13"/>
  <c r="AG23" i="13"/>
  <c r="AH23" i="13"/>
  <c r="AI23" i="13" s="1"/>
  <c r="AJ23" i="13" s="1"/>
  <c r="AG31" i="13"/>
  <c r="AH31" i="13"/>
  <c r="AI31" i="13" s="1"/>
  <c r="AJ31" i="13" s="1"/>
  <c r="AC31" i="13" s="1"/>
  <c r="AG55" i="13"/>
  <c r="AH55" i="13"/>
  <c r="AI55" i="13" s="1"/>
  <c r="AJ55" i="13" s="1"/>
  <c r="AC55" i="13" s="1"/>
  <c r="AH50" i="13"/>
  <c r="AI50" i="13" s="1"/>
  <c r="AJ50" i="13" s="1"/>
  <c r="AG50" i="13"/>
  <c r="AG78" i="13"/>
  <c r="AH78" i="13"/>
  <c r="AI78" i="13" s="1"/>
  <c r="AJ78" i="13" s="1"/>
  <c r="AC78" i="13" s="1"/>
  <c r="AH76" i="13"/>
  <c r="AI76" i="13" s="1"/>
  <c r="AJ76" i="13" s="1"/>
  <c r="AG76" i="13"/>
  <c r="AH16" i="13"/>
  <c r="AI16" i="13" s="1"/>
  <c r="AJ16" i="13" s="1"/>
  <c r="AG16" i="13"/>
  <c r="AC49" i="13"/>
  <c r="AH54" i="13"/>
  <c r="AI54" i="13" s="1"/>
  <c r="AJ54" i="13" s="1"/>
  <c r="AG54" i="13"/>
  <c r="AG63" i="13"/>
  <c r="AH63" i="13"/>
  <c r="AI63" i="13" s="1"/>
  <c r="AJ63" i="13" s="1"/>
  <c r="AG21" i="13"/>
  <c r="AH21" i="13"/>
  <c r="AI21" i="13" s="1"/>
  <c r="AJ21" i="13" s="1"/>
  <c r="AC21" i="13" s="1"/>
  <c r="AH32" i="13"/>
  <c r="AI32" i="13" s="1"/>
  <c r="AJ32" i="13" s="1"/>
  <c r="AC32" i="13" s="1"/>
  <c r="AG32" i="13"/>
  <c r="AG47" i="13"/>
  <c r="AH47" i="13"/>
  <c r="AI47" i="13" s="1"/>
  <c r="AJ47" i="13" s="1"/>
  <c r="AH20" i="13"/>
  <c r="AI20" i="13" s="1"/>
  <c r="AJ20" i="13" s="1"/>
  <c r="AG20" i="13"/>
  <c r="AG64" i="13"/>
  <c r="AH64" i="13"/>
  <c r="AI64" i="13" s="1"/>
  <c r="AJ64" i="13" s="1"/>
  <c r="AC64" i="13" s="1"/>
  <c r="AC79" i="13"/>
  <c r="AH81" i="13"/>
  <c r="AI81" i="13" s="1"/>
  <c r="AJ81" i="13" s="1"/>
  <c r="AC81" i="13" s="1"/>
  <c r="AG81" i="13"/>
  <c r="AG7" i="13"/>
  <c r="AH7" i="13"/>
  <c r="AI7" i="13" s="1"/>
  <c r="AJ7" i="13" s="1"/>
  <c r="AC7" i="13" s="1"/>
  <c r="AG71" i="13"/>
  <c r="AH71" i="13"/>
  <c r="AI71" i="13" s="1"/>
  <c r="AJ71" i="13" s="1"/>
  <c r="AQ49" i="13"/>
  <c r="AV49" i="13" s="1"/>
  <c r="AQ43" i="13"/>
  <c r="AV43" i="13" s="1"/>
  <c r="AG15" i="13"/>
  <c r="AC15" i="13" s="1"/>
  <c r="AQ37" i="13"/>
  <c r="AV37" i="13" s="1"/>
  <c r="AC65" i="13"/>
  <c r="AG34" i="13"/>
  <c r="AG36" i="13"/>
  <c r="AC36" i="13" s="1"/>
  <c r="AD31" i="13"/>
  <c r="AO31" i="13" s="1"/>
  <c r="AG79" i="13"/>
  <c r="AG68" i="13"/>
  <c r="AC68" i="13" s="1"/>
  <c r="AE6" i="13"/>
  <c r="AP6" i="13" s="1"/>
  <c r="AQ6" i="13" s="1"/>
  <c r="AV6" i="13" s="1"/>
  <c r="AD76" i="13"/>
  <c r="AO76" i="13" s="1"/>
  <c r="AQ76" i="13" s="1"/>
  <c r="AV76" i="13" s="1"/>
  <c r="AD57" i="13"/>
  <c r="AO57" i="13" s="1"/>
  <c r="AE13" i="13"/>
  <c r="AP13" i="13" s="1"/>
  <c r="AQ13" i="13" s="1"/>
  <c r="AV13" i="13" s="1"/>
  <c r="AF86" i="13"/>
  <c r="AC77" i="13"/>
  <c r="AF22" i="13"/>
  <c r="AG26" i="13"/>
  <c r="AC26" i="13" s="1"/>
  <c r="AQ17" i="13"/>
  <c r="AV17" i="13" s="1"/>
  <c r="AE2" i="13"/>
  <c r="AP2" i="13" s="1"/>
  <c r="AQ2" i="13" s="1"/>
  <c r="AV2" i="13" s="1"/>
  <c r="AQ24" i="13"/>
  <c r="AV24" i="13" s="1"/>
  <c r="AD86" i="13"/>
  <c r="AO86" i="13" s="1"/>
  <c r="AQ86" i="13" s="1"/>
  <c r="AV86" i="13" s="1"/>
  <c r="AE51" i="13"/>
  <c r="AP51" i="13" s="1"/>
  <c r="AF82" i="13"/>
  <c r="AH61" i="13"/>
  <c r="AI61" i="13" s="1"/>
  <c r="AJ61" i="13" s="1"/>
  <c r="AC61" i="13" s="1"/>
  <c r="AC59" i="13"/>
  <c r="AE20" i="13"/>
  <c r="AP20" i="13" s="1"/>
  <c r="AQ20" i="13" s="1"/>
  <c r="AV20" i="13" s="1"/>
  <c r="AD66" i="13"/>
  <c r="AO66" i="13" s="1"/>
  <c r="AQ66" i="13" s="1"/>
  <c r="AV66" i="13" s="1"/>
  <c r="AQ53" i="13"/>
  <c r="AV53" i="13" s="1"/>
  <c r="AQ30" i="13"/>
  <c r="AV30" i="13" s="1"/>
  <c r="AE45" i="13"/>
  <c r="AP45" i="13" s="1"/>
  <c r="AQ45" i="13" s="1"/>
  <c r="AV45" i="13" s="1"/>
  <c r="AF33" i="13"/>
  <c r="AF37" i="13"/>
  <c r="AQ58" i="13"/>
  <c r="AV58" i="13" s="1"/>
  <c r="AD51" i="13"/>
  <c r="AO51" i="13" s="1"/>
  <c r="AQ50" i="13"/>
  <c r="AV50" i="13" s="1"/>
  <c r="AE81" i="13"/>
  <c r="AP81" i="13" s="1"/>
  <c r="AQ62" i="13"/>
  <c r="AV62" i="13" s="1"/>
  <c r="AF89" i="13"/>
  <c r="AF83" i="13"/>
  <c r="AD87" i="13"/>
  <c r="AO87" i="13" s="1"/>
  <c r="AQ87" i="13" s="1"/>
  <c r="AV87" i="13" s="1"/>
  <c r="AQ77" i="13"/>
  <c r="AV77" i="13" s="1"/>
  <c r="AE28" i="13"/>
  <c r="AP28" i="13" s="1"/>
  <c r="AG73" i="13"/>
  <c r="AC73" i="13" s="1"/>
  <c r="AC44" i="13"/>
  <c r="AC45" i="13"/>
  <c r="AG48" i="13"/>
  <c r="AC48" i="13" s="1"/>
  <c r="AF13" i="13"/>
  <c r="AG17" i="13"/>
  <c r="AC17" i="13" s="1"/>
  <c r="AF10" i="13"/>
  <c r="AD28" i="13"/>
  <c r="AO28" i="13" s="1"/>
  <c r="AG49" i="13"/>
  <c r="AF39" i="13"/>
  <c r="AG53" i="13"/>
  <c r="AC53" i="13" s="1"/>
  <c r="AQ23" i="13"/>
  <c r="AV23" i="13" s="1"/>
  <c r="AQ41" i="13"/>
  <c r="AV41" i="13" s="1"/>
  <c r="AE56" i="13"/>
  <c r="AP56" i="13" s="1"/>
  <c r="AQ56" i="13" s="1"/>
  <c r="AV56" i="13" s="1"/>
  <c r="AQ11" i="13"/>
  <c r="AV11" i="13" s="1"/>
  <c r="AE3" i="13"/>
  <c r="AP3" i="13" s="1"/>
  <c r="AD82" i="13"/>
  <c r="AO82" i="13" s="1"/>
  <c r="AQ82" i="13" s="1"/>
  <c r="AV82" i="13" s="1"/>
  <c r="AQ47" i="13"/>
  <c r="AV47" i="13" s="1"/>
  <c r="AQ14" i="13"/>
  <c r="AV14" i="13" s="1"/>
  <c r="AF41" i="13"/>
  <c r="AD81" i="13"/>
  <c r="AO81" i="13" s="1"/>
  <c r="AD4" i="13"/>
  <c r="AO4" i="13" s="1"/>
  <c r="AQ4" i="13" s="1"/>
  <c r="AV4" i="13" s="1"/>
  <c r="AF4" i="13"/>
  <c r="AD8" i="13"/>
  <c r="AO8" i="13" s="1"/>
  <c r="AQ8" i="13" s="1"/>
  <c r="AV8" i="13" s="1"/>
  <c r="AE31" i="13"/>
  <c r="AP31" i="13" s="1"/>
  <c r="AQ78" i="13"/>
  <c r="AV78" i="13" s="1"/>
  <c r="AD83" i="13"/>
  <c r="AO83" i="13" s="1"/>
  <c r="AQ83" i="13" s="1"/>
  <c r="AV83" i="13" s="1"/>
  <c r="AE67" i="13"/>
  <c r="AP67" i="13" s="1"/>
  <c r="AQ67" i="13" s="1"/>
  <c r="AV67" i="13" s="1"/>
  <c r="AE68" i="13"/>
  <c r="AP68" i="13" s="1"/>
  <c r="AQ68" i="13" s="1"/>
  <c r="AV68" i="13" s="1"/>
  <c r="AE29" i="13"/>
  <c r="AP29" i="13" s="1"/>
  <c r="AQ29" i="13" s="1"/>
  <c r="AV29" i="13" s="1"/>
  <c r="AE89" i="13"/>
  <c r="AP89" i="13" s="1"/>
  <c r="AQ89" i="13" s="1"/>
  <c r="AV89" i="13" s="1"/>
  <c r="AC40" i="13"/>
  <c r="AD3" i="13"/>
  <c r="AO3" i="13" s="1"/>
  <c r="AQ33" i="13"/>
  <c r="AV33" i="13" s="1"/>
  <c r="AQ73" i="13"/>
  <c r="AV73" i="13" s="1"/>
  <c r="AE10" i="13"/>
  <c r="AP10" i="13" s="1"/>
  <c r="AQ10" i="13" s="1"/>
  <c r="AV10" i="13" s="1"/>
  <c r="AE22" i="13"/>
  <c r="AP22" i="13" s="1"/>
  <c r="AQ22" i="13" s="1"/>
  <c r="AV22" i="13" s="1"/>
  <c r="AE9" i="13"/>
  <c r="AP9" i="13" s="1"/>
  <c r="AQ9" i="13" s="1"/>
  <c r="AV9" i="13" s="1"/>
  <c r="AF25" i="13"/>
  <c r="AD54" i="13"/>
  <c r="AO54" i="13" s="1"/>
  <c r="AQ54" i="13" s="1"/>
  <c r="AV54" i="13" s="1"/>
  <c r="AD85" i="13"/>
  <c r="AO85" i="13" s="1"/>
  <c r="AQ85" i="13" s="1"/>
  <c r="AV85" i="13" s="1"/>
  <c r="AF9" i="13"/>
  <c r="AQ38" i="13"/>
  <c r="AV38" i="13" s="1"/>
  <c r="AE75" i="13"/>
  <c r="AP75" i="13" s="1"/>
  <c r="AQ75" i="13" s="1"/>
  <c r="AV75" i="13" s="1"/>
  <c r="AQ7" i="13"/>
  <c r="AV7" i="13" s="1"/>
  <c r="AC24" i="13"/>
  <c r="AQ88" i="13"/>
  <c r="AV88" i="13" s="1"/>
  <c r="AQ63" i="13"/>
  <c r="AV63" i="13" s="1"/>
  <c r="AF42" i="13"/>
  <c r="AQ74" i="13"/>
  <c r="AV74" i="13" s="1"/>
  <c r="AQ18" i="13"/>
  <c r="AV18" i="13" s="1"/>
  <c r="AF8" i="13"/>
  <c r="AE57" i="13"/>
  <c r="AP57" i="13" s="1"/>
  <c r="AQ52" i="13"/>
  <c r="AV52" i="13" s="1"/>
  <c r="AQ71" i="13"/>
  <c r="AV71" i="13" s="1"/>
  <c r="AQ72" i="13"/>
  <c r="AV72" i="13" s="1"/>
  <c r="AD25" i="13"/>
  <c r="AO25" i="13" s="1"/>
  <c r="AQ25" i="13" s="1"/>
  <c r="AV25" i="13" s="1"/>
  <c r="AC80" i="13"/>
  <c r="AE42" i="13"/>
  <c r="AP42" i="13" s="1"/>
  <c r="AQ42" i="13" s="1"/>
  <c r="AV42" i="13" s="1"/>
  <c r="AE84" i="13"/>
  <c r="AP84" i="13" s="1"/>
  <c r="AQ84" i="13" s="1"/>
  <c r="AV84" i="13" s="1"/>
  <c r="AL14" i="10"/>
  <c r="Y7" i="10"/>
  <c r="Z30" i="10"/>
  <c r="Z4" i="10"/>
  <c r="Y6" i="10"/>
  <c r="Z6" i="10"/>
  <c r="Y5" i="10"/>
  <c r="Z5" i="10"/>
  <c r="Z7" i="10"/>
  <c r="Y2" i="10"/>
  <c r="Z2" i="10"/>
  <c r="Y4" i="10"/>
  <c r="AB90" i="10"/>
  <c r="AB87" i="10"/>
  <c r="AB83" i="10"/>
  <c r="AB79" i="10"/>
  <c r="AB88" i="10"/>
  <c r="AB85" i="10"/>
  <c r="AA83" i="10"/>
  <c r="AB82" i="10"/>
  <c r="AB89" i="10"/>
  <c r="AB84" i="10"/>
  <c r="AB81" i="10"/>
  <c r="AA79" i="10"/>
  <c r="AB86" i="10"/>
  <c r="AB77" i="10"/>
  <c r="AB75" i="10"/>
  <c r="AB71" i="10"/>
  <c r="AB67" i="10"/>
  <c r="AB63" i="10"/>
  <c r="AB59" i="10"/>
  <c r="AB80" i="10"/>
  <c r="AB76" i="10"/>
  <c r="AB74" i="10"/>
  <c r="AB70" i="10"/>
  <c r="AB66" i="10"/>
  <c r="AB62" i="10"/>
  <c r="AA87" i="10"/>
  <c r="AB78" i="10"/>
  <c r="AB72" i="10"/>
  <c r="AB69" i="10"/>
  <c r="AA63" i="10"/>
  <c r="AA58" i="10"/>
  <c r="AB55" i="10"/>
  <c r="AA54" i="10"/>
  <c r="AB51" i="10"/>
  <c r="AA50" i="10"/>
  <c r="AA85" i="10"/>
  <c r="AB73" i="10"/>
  <c r="AA67" i="10"/>
  <c r="AB68" i="10"/>
  <c r="AB65" i="10"/>
  <c r="AB58" i="10"/>
  <c r="AB54" i="10"/>
  <c r="AB50" i="10"/>
  <c r="AB46" i="10"/>
  <c r="AB53" i="10"/>
  <c r="AA51" i="10"/>
  <c r="AB60" i="10"/>
  <c r="AB56" i="10"/>
  <c r="AA77" i="10"/>
  <c r="AA75" i="10"/>
  <c r="AA71" i="10"/>
  <c r="AB61" i="10"/>
  <c r="AB57" i="10"/>
  <c r="AA55" i="10"/>
  <c r="AB49" i="10"/>
  <c r="AB64" i="10"/>
  <c r="AB48" i="10"/>
  <c r="AB45" i="10"/>
  <c r="AB44" i="10"/>
  <c r="AA43" i="10"/>
  <c r="AB47" i="10"/>
  <c r="AA46" i="10"/>
  <c r="AB41" i="10"/>
  <c r="AA59" i="10"/>
  <c r="AB43" i="10"/>
  <c r="AB39" i="10"/>
  <c r="AB34" i="10"/>
  <c r="AB30" i="10"/>
  <c r="AB26" i="10"/>
  <c r="AB22" i="10"/>
  <c r="AB21" i="10"/>
  <c r="AB16" i="10"/>
  <c r="AB14" i="10"/>
  <c r="AB13" i="10"/>
  <c r="AA41" i="10"/>
  <c r="AB31" i="10"/>
  <c r="AB28" i="10"/>
  <c r="AA26" i="10"/>
  <c r="AB25" i="10"/>
  <c r="AA24" i="10"/>
  <c r="AA21" i="10"/>
  <c r="AB20" i="10"/>
  <c r="AB40" i="10"/>
  <c r="AB35" i="10"/>
  <c r="AB32" i="10"/>
  <c r="AA30" i="10"/>
  <c r="AB29" i="10"/>
  <c r="AA28" i="10"/>
  <c r="AB19" i="10"/>
  <c r="AB18" i="10"/>
  <c r="AA13" i="10"/>
  <c r="AB12" i="10"/>
  <c r="AA47" i="10"/>
  <c r="AB42" i="10"/>
  <c r="AA39" i="10"/>
  <c r="AB37" i="10"/>
  <c r="AB36" i="10"/>
  <c r="AA34" i="10"/>
  <c r="AB52" i="10"/>
  <c r="AB38" i="10"/>
  <c r="AB27" i="10"/>
  <c r="AB24" i="10"/>
  <c r="AA22" i="10"/>
  <c r="AA16" i="10"/>
  <c r="AB15" i="10"/>
  <c r="AB8" i="10"/>
  <c r="AB17" i="10"/>
  <c r="AB11" i="10"/>
  <c r="AA8" i="10"/>
  <c r="AB7" i="10"/>
  <c r="AB3" i="10"/>
  <c r="AA32" i="10"/>
  <c r="AB6" i="10"/>
  <c r="AB5" i="10"/>
  <c r="AB4" i="10"/>
  <c r="AA3" i="10"/>
  <c r="AB2" i="10"/>
  <c r="AB33" i="10"/>
  <c r="AB23" i="10"/>
  <c r="AB9" i="10"/>
  <c r="AB10" i="10"/>
  <c r="L9" i="10"/>
  <c r="P9" i="10"/>
  <c r="T9" i="10"/>
  <c r="O8" i="10"/>
  <c r="P10" i="10"/>
  <c r="O9" i="10"/>
  <c r="P3" i="10"/>
  <c r="P4" i="10"/>
  <c r="R4" i="10" s="1"/>
  <c r="O3" i="10"/>
  <c r="P7" i="10"/>
  <c r="U8" i="10"/>
  <c r="AA9" i="10"/>
  <c r="N9" i="10"/>
  <c r="Z9" i="10"/>
  <c r="T11" i="10"/>
  <c r="Y11" i="10"/>
  <c r="AA11" i="10"/>
  <c r="L11" i="10"/>
  <c r="Y21" i="10"/>
  <c r="U22" i="10"/>
  <c r="U23" i="10"/>
  <c r="L27" i="10"/>
  <c r="O27" i="10"/>
  <c r="O26" i="10"/>
  <c r="Q26" i="10" s="1"/>
  <c r="P29" i="10"/>
  <c r="O28" i="10"/>
  <c r="O30" i="10"/>
  <c r="O29" i="10"/>
  <c r="P30" i="10"/>
  <c r="M32" i="10"/>
  <c r="AA36" i="10"/>
  <c r="L39" i="10"/>
  <c r="P39" i="10"/>
  <c r="O38" i="10"/>
  <c r="P8" i="10"/>
  <c r="Q8" i="10" s="1"/>
  <c r="Y8" i="10"/>
  <c r="AD8" i="10" s="1"/>
  <c r="AO8" i="10" s="1"/>
  <c r="AA10" i="10"/>
  <c r="L10" i="10"/>
  <c r="N10" i="10"/>
  <c r="T10" i="10"/>
  <c r="Z89" i="10"/>
  <c r="Z85" i="10"/>
  <c r="Z81" i="10"/>
  <c r="Z90" i="10"/>
  <c r="Z80" i="10"/>
  <c r="Z79" i="10"/>
  <c r="Z77" i="10"/>
  <c r="Y87" i="10"/>
  <c r="Z84" i="10"/>
  <c r="Z73" i="10"/>
  <c r="Z69" i="10"/>
  <c r="Z65" i="10"/>
  <c r="Z61" i="10"/>
  <c r="Z88" i="10"/>
  <c r="Z86" i="10"/>
  <c r="Z82" i="10"/>
  <c r="Z87" i="10"/>
  <c r="Y85" i="10"/>
  <c r="Y83" i="10"/>
  <c r="Y81" i="10"/>
  <c r="Z72" i="10"/>
  <c r="Y71" i="10"/>
  <c r="Z68" i="10"/>
  <c r="Y67" i="10"/>
  <c r="Z64" i="10"/>
  <c r="Y63" i="10"/>
  <c r="Z60" i="10"/>
  <c r="Z76" i="10"/>
  <c r="Z70" i="10"/>
  <c r="Y66" i="10"/>
  <c r="Y65" i="10"/>
  <c r="Z57" i="10"/>
  <c r="Z53" i="10"/>
  <c r="Z49" i="10"/>
  <c r="Z83" i="10"/>
  <c r="Y82" i="10"/>
  <c r="Z78" i="10"/>
  <c r="Z74" i="10"/>
  <c r="Y70" i="10"/>
  <c r="Y69" i="10"/>
  <c r="Y77" i="10"/>
  <c r="Z75" i="10"/>
  <c r="Z71" i="10"/>
  <c r="Z66" i="10"/>
  <c r="Y62" i="10"/>
  <c r="Y59" i="10"/>
  <c r="Z56" i="10"/>
  <c r="Z52" i="10"/>
  <c r="Z48" i="10"/>
  <c r="Z59" i="10"/>
  <c r="Z54" i="10"/>
  <c r="Y73" i="10"/>
  <c r="Z63" i="10"/>
  <c r="Z62" i="10"/>
  <c r="Y54" i="10"/>
  <c r="Y53" i="10"/>
  <c r="Y79" i="10"/>
  <c r="Y74" i="10"/>
  <c r="Z58" i="10"/>
  <c r="Z50" i="10"/>
  <c r="Z55" i="10"/>
  <c r="Z51" i="10"/>
  <c r="Z42" i="10"/>
  <c r="Y41" i="10"/>
  <c r="Z67" i="10"/>
  <c r="Y58" i="10"/>
  <c r="Z45" i="10"/>
  <c r="Z43" i="10"/>
  <c r="Z39" i="10"/>
  <c r="Y57" i="10"/>
  <c r="Y49" i="10"/>
  <c r="Z47" i="10"/>
  <c r="Z41" i="10"/>
  <c r="Z37" i="10"/>
  <c r="Z36" i="10"/>
  <c r="Z32" i="10"/>
  <c r="Z28" i="10"/>
  <c r="Z24" i="10"/>
  <c r="Z44" i="10"/>
  <c r="Z38" i="10"/>
  <c r="Y34" i="10"/>
  <c r="Z23" i="10"/>
  <c r="Z22" i="10"/>
  <c r="Z16" i="10"/>
  <c r="Z15" i="10"/>
  <c r="Z11" i="10"/>
  <c r="Z10" i="10"/>
  <c r="Y50" i="10"/>
  <c r="Z46" i="10"/>
  <c r="Y38" i="10"/>
  <c r="Z27" i="10"/>
  <c r="Z26" i="10"/>
  <c r="Z25" i="10"/>
  <c r="Y24" i="10"/>
  <c r="Y22" i="10"/>
  <c r="Z21" i="10"/>
  <c r="Z20" i="10"/>
  <c r="Y16" i="10"/>
  <c r="Y15" i="10"/>
  <c r="Z14" i="10"/>
  <c r="Y45" i="10"/>
  <c r="Y43" i="10"/>
  <c r="Z40" i="10"/>
  <c r="Y39" i="10"/>
  <c r="Z35" i="10"/>
  <c r="Z34" i="10"/>
  <c r="Z33" i="10"/>
  <c r="Y30" i="10"/>
  <c r="Y18" i="10"/>
  <c r="Z17" i="10"/>
  <c r="Y13" i="10"/>
  <c r="Y12" i="10"/>
  <c r="Z3" i="10"/>
  <c r="Y14" i="10"/>
  <c r="O20" i="10"/>
  <c r="L21" i="10"/>
  <c r="L22" i="10"/>
  <c r="P22" i="10"/>
  <c r="O21" i="10"/>
  <c r="Y25" i="10"/>
  <c r="R26" i="10"/>
  <c r="AA33" i="10"/>
  <c r="L33" i="10"/>
  <c r="Y33" i="10"/>
  <c r="N32" i="10"/>
  <c r="M33" i="10"/>
  <c r="P34" i="10"/>
  <c r="O34" i="10"/>
  <c r="O33" i="10"/>
  <c r="L34" i="10"/>
  <c r="P38" i="10"/>
  <c r="O37" i="10"/>
  <c r="AA2" i="10"/>
  <c r="L2" i="10"/>
  <c r="N2" i="10"/>
  <c r="R2" i="10" s="1"/>
  <c r="T2" i="10"/>
  <c r="AA4" i="10"/>
  <c r="L4" i="10"/>
  <c r="N4" i="10"/>
  <c r="T4" i="10"/>
  <c r="AA5" i="10"/>
  <c r="L5" i="10"/>
  <c r="N5" i="10"/>
  <c r="Q5" i="10" s="1"/>
  <c r="T5" i="10"/>
  <c r="AA6" i="10"/>
  <c r="L6" i="10"/>
  <c r="N6" i="10"/>
  <c r="Q6" i="10" s="1"/>
  <c r="T6" i="10"/>
  <c r="AA7" i="10"/>
  <c r="U86" i="10"/>
  <c r="U82" i="10"/>
  <c r="U88" i="10"/>
  <c r="U87" i="10"/>
  <c r="U85" i="10"/>
  <c r="T83" i="10"/>
  <c r="U78" i="10"/>
  <c r="U89" i="10"/>
  <c r="U84" i="10"/>
  <c r="U83" i="10"/>
  <c r="U81" i="10"/>
  <c r="T79" i="10"/>
  <c r="U90" i="10"/>
  <c r="T87" i="10"/>
  <c r="U77" i="10"/>
  <c r="U74" i="10"/>
  <c r="U70" i="10"/>
  <c r="U66" i="10"/>
  <c r="U62" i="10"/>
  <c r="U76" i="10"/>
  <c r="U73" i="10"/>
  <c r="U69" i="10"/>
  <c r="U65" i="10"/>
  <c r="U61" i="10"/>
  <c r="U75" i="10"/>
  <c r="U71" i="10"/>
  <c r="T67" i="10"/>
  <c r="T62" i="10"/>
  <c r="U60" i="10"/>
  <c r="U59" i="10"/>
  <c r="U58" i="10"/>
  <c r="U54" i="10"/>
  <c r="U50" i="10"/>
  <c r="T75" i="10"/>
  <c r="T71" i="10"/>
  <c r="T66" i="10"/>
  <c r="U64" i="10"/>
  <c r="T86" i="10"/>
  <c r="U79" i="10"/>
  <c r="T74" i="10"/>
  <c r="U72" i="10"/>
  <c r="U67" i="10"/>
  <c r="T63" i="10"/>
  <c r="U57" i="10"/>
  <c r="U53" i="10"/>
  <c r="U49" i="10"/>
  <c r="U80" i="10"/>
  <c r="T78" i="10"/>
  <c r="T58" i="10"/>
  <c r="U56" i="10"/>
  <c r="U55" i="10"/>
  <c r="T50" i="10"/>
  <c r="T88" i="10"/>
  <c r="T70" i="10"/>
  <c r="T59" i="10"/>
  <c r="T55" i="10"/>
  <c r="U63" i="10"/>
  <c r="T54" i="10"/>
  <c r="U52" i="10"/>
  <c r="U51" i="10"/>
  <c r="U45" i="10"/>
  <c r="U47" i="10"/>
  <c r="T46" i="10"/>
  <c r="T45" i="10"/>
  <c r="U43" i="10"/>
  <c r="T51" i="10"/>
  <c r="U44" i="10"/>
  <c r="T43" i="10"/>
  <c r="U40" i="10"/>
  <c r="T39" i="10"/>
  <c r="U68" i="10"/>
  <c r="U48" i="10"/>
  <c r="U46" i="10"/>
  <c r="U42" i="10"/>
  <c r="U38" i="10"/>
  <c r="U33" i="10"/>
  <c r="X33" i="10" s="1"/>
  <c r="U29" i="10"/>
  <c r="U25" i="10"/>
  <c r="U20" i="10"/>
  <c r="U19" i="10"/>
  <c r="U18" i="10"/>
  <c r="U17" i="10"/>
  <c r="U15" i="10"/>
  <c r="U12" i="10"/>
  <c r="U39" i="10"/>
  <c r="U31" i="10"/>
  <c r="U30" i="10"/>
  <c r="U28" i="10"/>
  <c r="T26" i="10"/>
  <c r="T21" i="10"/>
  <c r="T20" i="10"/>
  <c r="T14" i="10"/>
  <c r="U13" i="10"/>
  <c r="T44" i="10"/>
  <c r="U41" i="10"/>
  <c r="U35" i="10"/>
  <c r="U34" i="10"/>
  <c r="U32" i="10"/>
  <c r="T30" i="10"/>
  <c r="T18" i="10"/>
  <c r="T13" i="10"/>
  <c r="T12" i="10"/>
  <c r="U37" i="10"/>
  <c r="U36" i="10"/>
  <c r="T60" i="10"/>
  <c r="U27" i="10"/>
  <c r="U26" i="10"/>
  <c r="U24" i="10"/>
  <c r="T22" i="10"/>
  <c r="U21" i="10"/>
  <c r="T16" i="10"/>
  <c r="U14" i="10"/>
  <c r="U11" i="10"/>
  <c r="U10" i="10"/>
  <c r="U9" i="10"/>
  <c r="U7" i="10"/>
  <c r="U6" i="10"/>
  <c r="U5" i="10"/>
  <c r="U4" i="10"/>
  <c r="U2" i="10"/>
  <c r="L8" i="10"/>
  <c r="Z8" i="10"/>
  <c r="O10" i="10"/>
  <c r="M11" i="10"/>
  <c r="AA12" i="10"/>
  <c r="Z12" i="10"/>
  <c r="T17" i="10"/>
  <c r="AA18" i="10"/>
  <c r="Z18" i="10"/>
  <c r="Y19" i="10"/>
  <c r="Z19" i="10"/>
  <c r="P25" i="10"/>
  <c r="R25" i="10" s="1"/>
  <c r="O24" i="10"/>
  <c r="Y26" i="10"/>
  <c r="Z31" i="10"/>
  <c r="Y32" i="10"/>
  <c r="P33" i="10"/>
  <c r="O32" i="10"/>
  <c r="AA37" i="10"/>
  <c r="T3" i="10"/>
  <c r="N3" i="10"/>
  <c r="U3" i="10"/>
  <c r="O4" i="10"/>
  <c r="O5" i="10"/>
  <c r="O6" i="10"/>
  <c r="T7" i="10"/>
  <c r="T8" i="10"/>
  <c r="Y9" i="10"/>
  <c r="Y10" i="10"/>
  <c r="N11" i="10"/>
  <c r="Q11" i="10" s="1"/>
  <c r="P12" i="10"/>
  <c r="O11" i="10"/>
  <c r="L12" i="10"/>
  <c r="O13" i="10"/>
  <c r="O12" i="10"/>
  <c r="P13" i="10"/>
  <c r="Z13" i="10"/>
  <c r="AA14" i="10"/>
  <c r="P15" i="10"/>
  <c r="O14" i="10"/>
  <c r="L16" i="10"/>
  <c r="P16" i="10"/>
  <c r="Q16" i="10" s="1"/>
  <c r="AA17" i="10"/>
  <c r="L17" i="10"/>
  <c r="Y17" i="10"/>
  <c r="M17" i="10"/>
  <c r="R17" i="10" s="1"/>
  <c r="N16" i="10"/>
  <c r="P18" i="10"/>
  <c r="O17" i="10"/>
  <c r="L18" i="10"/>
  <c r="P19" i="10"/>
  <c r="O18" i="10"/>
  <c r="O19" i="10"/>
  <c r="P20" i="10"/>
  <c r="Y20" i="10"/>
  <c r="P21" i="10"/>
  <c r="Q21" i="10" s="1"/>
  <c r="O22" i="10"/>
  <c r="O23" i="10"/>
  <c r="P24" i="10"/>
  <c r="Q24" i="10" s="1"/>
  <c r="L26" i="10"/>
  <c r="O25" i="10"/>
  <c r="Y28" i="10"/>
  <c r="Y29" i="10"/>
  <c r="Z29" i="10"/>
  <c r="P32" i="10"/>
  <c r="Q32" i="10" s="1"/>
  <c r="N33" i="10"/>
  <c r="T34" i="10"/>
  <c r="M7" i="10"/>
  <c r="R7" i="10" s="1"/>
  <c r="M9" i="10"/>
  <c r="R9" i="10" s="1"/>
  <c r="AA15" i="10"/>
  <c r="L15" i="10"/>
  <c r="N14" i="10"/>
  <c r="Q14" i="10" s="1"/>
  <c r="N15" i="10"/>
  <c r="T15" i="10"/>
  <c r="M16" i="10"/>
  <c r="Y23" i="10"/>
  <c r="M23" i="10"/>
  <c r="T23" i="10"/>
  <c r="AA23" i="10"/>
  <c r="T24" i="10"/>
  <c r="N23" i="10"/>
  <c r="L32" i="10"/>
  <c r="M36" i="10"/>
  <c r="M37" i="10"/>
  <c r="AA38" i="10"/>
  <c r="L38" i="10"/>
  <c r="N38" i="10"/>
  <c r="R38" i="10" s="1"/>
  <c r="T38" i="10"/>
  <c r="M39" i="10"/>
  <c r="N39" i="10"/>
  <c r="P44" i="10"/>
  <c r="Q44" i="10" s="1"/>
  <c r="O43" i="10"/>
  <c r="Y35" i="10"/>
  <c r="M35" i="10"/>
  <c r="T35" i="10"/>
  <c r="AA35" i="10"/>
  <c r="T36" i="10"/>
  <c r="N35" i="10"/>
  <c r="Q35" i="10" s="1"/>
  <c r="N36" i="10"/>
  <c r="Q36" i="10" s="1"/>
  <c r="T37" i="10"/>
  <c r="N37" i="10"/>
  <c r="AA40" i="10"/>
  <c r="L40" i="10"/>
  <c r="Y40" i="10"/>
  <c r="T47" i="10"/>
  <c r="M14" i="10"/>
  <c r="R14" i="10" s="1"/>
  <c r="AA19" i="10"/>
  <c r="L19" i="10"/>
  <c r="N19" i="10"/>
  <c r="T19" i="10"/>
  <c r="AA20" i="10"/>
  <c r="P23" i="10"/>
  <c r="AA29" i="10"/>
  <c r="L29" i="10"/>
  <c r="N29" i="10"/>
  <c r="T29" i="10"/>
  <c r="Y31" i="10"/>
  <c r="M31" i="10"/>
  <c r="T31" i="10"/>
  <c r="AA31" i="10"/>
  <c r="T32" i="10"/>
  <c r="N31" i="10"/>
  <c r="Q31" i="10" s="1"/>
  <c r="O36" i="10"/>
  <c r="P37" i="10"/>
  <c r="P43" i="10"/>
  <c r="Q43" i="10" s="1"/>
  <c r="L43" i="10"/>
  <c r="O42" i="10"/>
  <c r="R44" i="10"/>
  <c r="L45" i="10"/>
  <c r="AA25" i="10"/>
  <c r="L25" i="10"/>
  <c r="N25" i="10"/>
  <c r="T25" i="10"/>
  <c r="Y27" i="10"/>
  <c r="M27" i="10"/>
  <c r="T27" i="10"/>
  <c r="AA27" i="10"/>
  <c r="T28" i="10"/>
  <c r="N27" i="10"/>
  <c r="Q27" i="10" s="1"/>
  <c r="N28" i="10"/>
  <c r="Q28" i="10" s="1"/>
  <c r="L36" i="10"/>
  <c r="Y36" i="10"/>
  <c r="L37" i="10"/>
  <c r="Y37" i="10"/>
  <c r="P40" i="10"/>
  <c r="O39" i="10"/>
  <c r="T40" i="10"/>
  <c r="T42" i="10"/>
  <c r="N41" i="10"/>
  <c r="Y42" i="10"/>
  <c r="N42" i="10"/>
  <c r="Q42" i="10" s="1"/>
  <c r="AA42" i="10"/>
  <c r="L42" i="10"/>
  <c r="L46" i="10"/>
  <c r="O46" i="10"/>
  <c r="Q46" i="10" s="1"/>
  <c r="O45" i="10"/>
  <c r="O51" i="10"/>
  <c r="M12" i="10"/>
  <c r="R12" i="10" s="1"/>
  <c r="M18" i="10"/>
  <c r="R18" i="10" s="1"/>
  <c r="M20" i="10"/>
  <c r="R20" i="10" s="1"/>
  <c r="N40" i="10"/>
  <c r="O41" i="10"/>
  <c r="Q41" i="10" s="1"/>
  <c r="T41" i="10"/>
  <c r="Y44" i="10"/>
  <c r="AD44" i="10" s="1"/>
  <c r="AO44" i="10" s="1"/>
  <c r="O47" i="10"/>
  <c r="P49" i="10"/>
  <c r="O48" i="10"/>
  <c r="R48" i="10" s="1"/>
  <c r="P51" i="10"/>
  <c r="L51" i="10"/>
  <c r="O50" i="10"/>
  <c r="L52" i="10"/>
  <c r="P53" i="10"/>
  <c r="Q53" i="10" s="1"/>
  <c r="O52" i="10"/>
  <c r="P58" i="10"/>
  <c r="L58" i="10"/>
  <c r="O57" i="10"/>
  <c r="P70" i="10"/>
  <c r="O69" i="10"/>
  <c r="L44" i="10"/>
  <c r="AA44" i="10"/>
  <c r="AE44" i="10" s="1"/>
  <c r="AP44" i="10" s="1"/>
  <c r="AA45" i="10"/>
  <c r="M45" i="10"/>
  <c r="R45" i="10" s="1"/>
  <c r="L47" i="10"/>
  <c r="T48" i="10"/>
  <c r="N47" i="10"/>
  <c r="Q47" i="10" s="1"/>
  <c r="Y48" i="10"/>
  <c r="L48" i="10"/>
  <c r="AA48" i="10"/>
  <c r="P50" i="10"/>
  <c r="L50" i="10"/>
  <c r="O49" i="10"/>
  <c r="R52" i="10"/>
  <c r="P54" i="10"/>
  <c r="L54" i="10"/>
  <c r="O53" i="10"/>
  <c r="AA60" i="10"/>
  <c r="Y46" i="10"/>
  <c r="Y47" i="10"/>
  <c r="M47" i="10"/>
  <c r="R47" i="10" s="1"/>
  <c r="M46" i="10"/>
  <c r="T49" i="10"/>
  <c r="AA49" i="10"/>
  <c r="L49" i="10"/>
  <c r="P55" i="10"/>
  <c r="Y56" i="10"/>
  <c r="T56" i="10"/>
  <c r="N55" i="10"/>
  <c r="R55" i="10" s="1"/>
  <c r="P56" i="10"/>
  <c r="AA56" i="10"/>
  <c r="T57" i="10"/>
  <c r="N56" i="10"/>
  <c r="R56" i="10" s="1"/>
  <c r="AA57" i="10"/>
  <c r="L57" i="10"/>
  <c r="M59" i="10"/>
  <c r="R59" i="10" s="1"/>
  <c r="L60" i="10"/>
  <c r="T61" i="10"/>
  <c r="N60" i="10"/>
  <c r="Q60" i="10" s="1"/>
  <c r="AA61" i="10"/>
  <c r="L61" i="10"/>
  <c r="M61" i="10"/>
  <c r="Y61" i="10"/>
  <c r="N61" i="10"/>
  <c r="AA62" i="10"/>
  <c r="P57" i="10"/>
  <c r="O56" i="10"/>
  <c r="O59" i="10"/>
  <c r="P59" i="10"/>
  <c r="Y60" i="10"/>
  <c r="M60" i="10"/>
  <c r="R60" i="10" s="1"/>
  <c r="P61" i="10"/>
  <c r="O60" i="10"/>
  <c r="P62" i="10"/>
  <c r="O61" i="10"/>
  <c r="P66" i="10"/>
  <c r="O65" i="10"/>
  <c r="L75" i="10"/>
  <c r="O74" i="10"/>
  <c r="Y52" i="10"/>
  <c r="T52" i="10"/>
  <c r="N51" i="10"/>
  <c r="AA52" i="10"/>
  <c r="T53" i="10"/>
  <c r="N52" i="10"/>
  <c r="Q52" i="10" s="1"/>
  <c r="AA53" i="10"/>
  <c r="AE53" i="10" s="1"/>
  <c r="AP53" i="10" s="1"/>
  <c r="L53" i="10"/>
  <c r="O54" i="10"/>
  <c r="L59" i="10"/>
  <c r="AA64" i="10"/>
  <c r="P65" i="10"/>
  <c r="O64" i="10"/>
  <c r="P64" i="10"/>
  <c r="Y72" i="10"/>
  <c r="T72" i="10"/>
  <c r="N71" i="10"/>
  <c r="Q71" i="10" s="1"/>
  <c r="AA72" i="10"/>
  <c r="L72" i="10"/>
  <c r="Y51" i="10"/>
  <c r="Y55" i="10"/>
  <c r="T65" i="10"/>
  <c r="N64" i="10"/>
  <c r="AA65" i="10"/>
  <c r="L65" i="10"/>
  <c r="AA66" i="10"/>
  <c r="O66" i="10"/>
  <c r="P69" i="10"/>
  <c r="O68" i="10"/>
  <c r="M71" i="10"/>
  <c r="O71" i="10"/>
  <c r="P74" i="10"/>
  <c r="O73" i="10"/>
  <c r="O75" i="10"/>
  <c r="R75" i="10" s="1"/>
  <c r="P76" i="10"/>
  <c r="P82" i="10"/>
  <c r="O81" i="10"/>
  <c r="Q67" i="10"/>
  <c r="Y68" i="10"/>
  <c r="T68" i="10"/>
  <c r="N67" i="10"/>
  <c r="R67" i="10" s="1"/>
  <c r="M68" i="10"/>
  <c r="T73" i="10"/>
  <c r="N72" i="10"/>
  <c r="Q72" i="10" s="1"/>
  <c r="AA73" i="10"/>
  <c r="L73" i="10"/>
  <c r="AA74" i="10"/>
  <c r="L79" i="10"/>
  <c r="O79" i="10"/>
  <c r="R79" i="10" s="1"/>
  <c r="O78" i="10"/>
  <c r="P79" i="10"/>
  <c r="AA90" i="10"/>
  <c r="Y90" i="10"/>
  <c r="L90" i="10"/>
  <c r="T90" i="10"/>
  <c r="X90" i="10" s="1"/>
  <c r="N89" i="10"/>
  <c r="Q89" i="10" s="1"/>
  <c r="Q63" i="10"/>
  <c r="Y64" i="10"/>
  <c r="T64" i="10"/>
  <c r="N63" i="10"/>
  <c r="R63" i="10" s="1"/>
  <c r="M64" i="10"/>
  <c r="R64" i="10" s="1"/>
  <c r="AA68" i="10"/>
  <c r="T69" i="10"/>
  <c r="N68" i="10"/>
  <c r="Q68" i="10" s="1"/>
  <c r="AA69" i="10"/>
  <c r="L69" i="10"/>
  <c r="AA70" i="10"/>
  <c r="O70" i="10"/>
  <c r="P73" i="10"/>
  <c r="Q73" i="10" s="1"/>
  <c r="O72" i="10"/>
  <c r="L76" i="10"/>
  <c r="AA78" i="10"/>
  <c r="L78" i="10"/>
  <c r="N77" i="10"/>
  <c r="R77" i="10" s="1"/>
  <c r="Y78" i="10"/>
  <c r="N78" i="10"/>
  <c r="R78" i="10" s="1"/>
  <c r="T89" i="10"/>
  <c r="N88" i="10"/>
  <c r="Y89" i="10"/>
  <c r="L89" i="10"/>
  <c r="M89" i="10"/>
  <c r="AA89" i="10"/>
  <c r="M62" i="10"/>
  <c r="R62" i="10" s="1"/>
  <c r="M66" i="10"/>
  <c r="M70" i="10"/>
  <c r="M74" i="10"/>
  <c r="R74" i="10" s="1"/>
  <c r="Y75" i="10"/>
  <c r="P78" i="10"/>
  <c r="O77" i="10"/>
  <c r="Q83" i="10"/>
  <c r="O84" i="10"/>
  <c r="O83" i="10"/>
  <c r="L62" i="10"/>
  <c r="L66" i="10"/>
  <c r="L70" i="10"/>
  <c r="L74" i="10"/>
  <c r="Y76" i="10"/>
  <c r="M76" i="10"/>
  <c r="T76" i="10"/>
  <c r="AA76" i="10"/>
  <c r="T77" i="10"/>
  <c r="N76" i="10"/>
  <c r="O82" i="10"/>
  <c r="R83" i="10"/>
  <c r="L84" i="10"/>
  <c r="AA86" i="10"/>
  <c r="L86" i="10"/>
  <c r="N85" i="10"/>
  <c r="Q85" i="10" s="1"/>
  <c r="Y86" i="10"/>
  <c r="N86" i="10"/>
  <c r="Y88" i="10"/>
  <c r="M88" i="10"/>
  <c r="AA88" i="10"/>
  <c r="Y80" i="10"/>
  <c r="M80" i="10"/>
  <c r="T80" i="10"/>
  <c r="AA80" i="10"/>
  <c r="T81" i="10"/>
  <c r="N80" i="10"/>
  <c r="Q80" i="10" s="1"/>
  <c r="N81" i="10"/>
  <c r="Q81" i="10" s="1"/>
  <c r="P86" i="10"/>
  <c r="Q86" i="10" s="1"/>
  <c r="O85" i="10"/>
  <c r="P87" i="10"/>
  <c r="Q87" i="10" s="1"/>
  <c r="P88" i="10"/>
  <c r="Q88" i="10" s="1"/>
  <c r="L80" i="10"/>
  <c r="M81" i="10"/>
  <c r="AA81" i="10"/>
  <c r="AA82" i="10"/>
  <c r="L82" i="10"/>
  <c r="N82" i="10"/>
  <c r="T82" i="10"/>
  <c r="Y84" i="10"/>
  <c r="M84" i="10"/>
  <c r="T84" i="10"/>
  <c r="AA84" i="10"/>
  <c r="T85" i="10"/>
  <c r="N84" i="10"/>
  <c r="Q84" i="10" s="1"/>
  <c r="O87" i="10"/>
  <c r="H31" i="2"/>
  <c r="AK14" i="8"/>
  <c r="AB2" i="8"/>
  <c r="AB31" i="8"/>
  <c r="AB4" i="8"/>
  <c r="AB13" i="8"/>
  <c r="AA2" i="8"/>
  <c r="AA5" i="8"/>
  <c r="AB10" i="8"/>
  <c r="AA12" i="8"/>
  <c r="AA34" i="8"/>
  <c r="AA14" i="8"/>
  <c r="AA20" i="8"/>
  <c r="AA10" i="8"/>
  <c r="AA11" i="8"/>
  <c r="AB18" i="8"/>
  <c r="AA19" i="8"/>
  <c r="AA26" i="8"/>
  <c r="AA6" i="8"/>
  <c r="U3" i="8"/>
  <c r="T3" i="8"/>
  <c r="Y3" i="8"/>
  <c r="O2" i="8"/>
  <c r="AA3" i="8"/>
  <c r="P3" i="8"/>
  <c r="L3" i="8"/>
  <c r="Z3" i="8"/>
  <c r="P8" i="8"/>
  <c r="U8" i="8"/>
  <c r="AA8" i="8"/>
  <c r="O7" i="8"/>
  <c r="L8" i="8"/>
  <c r="L12" i="8"/>
  <c r="T12" i="8"/>
  <c r="O11" i="8"/>
  <c r="P12" i="8"/>
  <c r="Z12" i="8"/>
  <c r="P7" i="8"/>
  <c r="T7" i="8"/>
  <c r="L7" i="8"/>
  <c r="Z7" i="8"/>
  <c r="O6" i="8"/>
  <c r="P14" i="8"/>
  <c r="O13" i="8"/>
  <c r="AB3" i="8"/>
  <c r="Y23" i="8"/>
  <c r="U24" i="8"/>
  <c r="O24" i="8"/>
  <c r="T24" i="8"/>
  <c r="AA24" i="8"/>
  <c r="L24" i="8"/>
  <c r="P24" i="8"/>
  <c r="O23" i="8"/>
  <c r="U13" i="8"/>
  <c r="P13" i="8"/>
  <c r="O12" i="8"/>
  <c r="AA13" i="8"/>
  <c r="L13" i="8"/>
  <c r="P23" i="8"/>
  <c r="R23" i="8" s="1"/>
  <c r="O22" i="8"/>
  <c r="Z23" i="8"/>
  <c r="T9" i="8"/>
  <c r="Z9" i="8"/>
  <c r="L9" i="8"/>
  <c r="O8" i="8"/>
  <c r="P9" i="8"/>
  <c r="Z4" i="8"/>
  <c r="Z10" i="8"/>
  <c r="U14" i="8"/>
  <c r="P15" i="8"/>
  <c r="AA17" i="8"/>
  <c r="T18" i="8"/>
  <c r="P2" i="8"/>
  <c r="P4" i="8"/>
  <c r="AA4" i="8"/>
  <c r="P5" i="8"/>
  <c r="U6" i="8"/>
  <c r="M4" i="8"/>
  <c r="AB5" i="8"/>
  <c r="M6" i="8"/>
  <c r="AB6" i="8"/>
  <c r="AB7" i="8"/>
  <c r="N8" i="8"/>
  <c r="AB9" i="8"/>
  <c r="M10" i="8"/>
  <c r="AB11" i="8"/>
  <c r="N12" i="8"/>
  <c r="AB12" i="8"/>
  <c r="N13" i="8"/>
  <c r="Y13" i="8"/>
  <c r="Y14" i="8"/>
  <c r="Y15" i="8"/>
  <c r="M15" i="8"/>
  <c r="T15" i="8"/>
  <c r="T16" i="8"/>
  <c r="N15" i="8"/>
  <c r="U16" i="8"/>
  <c r="P17" i="8"/>
  <c r="L18" i="8"/>
  <c r="M19" i="8"/>
  <c r="N20" i="8"/>
  <c r="Q20" i="8" s="1"/>
  <c r="AE20" i="8" s="1"/>
  <c r="AP20" i="8" s="1"/>
  <c r="T20" i="8"/>
  <c r="N21" i="8"/>
  <c r="U21" i="8"/>
  <c r="AB21" i="8"/>
  <c r="N22" i="8"/>
  <c r="AB22" i="8"/>
  <c r="N2" i="8"/>
  <c r="Y2" i="8"/>
  <c r="M3" i="8"/>
  <c r="N4" i="8"/>
  <c r="Y4" i="8"/>
  <c r="N5" i="8"/>
  <c r="Y5" i="8"/>
  <c r="N6" i="8"/>
  <c r="U86" i="8"/>
  <c r="U82" i="8"/>
  <c r="T90" i="8"/>
  <c r="U88" i="8"/>
  <c r="U87" i="8"/>
  <c r="U85" i="8"/>
  <c r="U90" i="8"/>
  <c r="U80" i="8"/>
  <c r="U79" i="8"/>
  <c r="U76" i="8"/>
  <c r="U72" i="8"/>
  <c r="U68" i="8"/>
  <c r="U64" i="8"/>
  <c r="U84" i="8"/>
  <c r="T83" i="8"/>
  <c r="U74" i="8"/>
  <c r="U73" i="8"/>
  <c r="U71" i="8"/>
  <c r="T69" i="8"/>
  <c r="T87" i="8"/>
  <c r="T79" i="8"/>
  <c r="U78" i="8"/>
  <c r="U77" i="8"/>
  <c r="U75" i="8"/>
  <c r="T73" i="8"/>
  <c r="U83" i="8"/>
  <c r="U81" i="8"/>
  <c r="U70" i="8"/>
  <c r="U69" i="8"/>
  <c r="U67" i="8"/>
  <c r="T65" i="8"/>
  <c r="U60" i="8"/>
  <c r="T82" i="8"/>
  <c r="U65" i="8"/>
  <c r="U56" i="8"/>
  <c r="U52" i="8"/>
  <c r="T80" i="8"/>
  <c r="T77" i="8"/>
  <c r="U66" i="8"/>
  <c r="U89" i="8"/>
  <c r="U63" i="8"/>
  <c r="T61" i="8"/>
  <c r="U58" i="8"/>
  <c r="U62" i="8"/>
  <c r="U48" i="8"/>
  <c r="U44" i="8"/>
  <c r="U40" i="8"/>
  <c r="U59" i="8"/>
  <c r="T58" i="8"/>
  <c r="U54" i="8"/>
  <c r="U53" i="8"/>
  <c r="U51" i="8"/>
  <c r="U49" i="8"/>
  <c r="T48" i="8"/>
  <c r="T57" i="8"/>
  <c r="U47" i="8"/>
  <c r="U43" i="8"/>
  <c r="U50" i="8"/>
  <c r="U45" i="8"/>
  <c r="U36" i="8"/>
  <c r="U32" i="8"/>
  <c r="U28" i="8"/>
  <c r="U61" i="8"/>
  <c r="T45" i="8"/>
  <c r="U42" i="8"/>
  <c r="U41" i="8"/>
  <c r="U39" i="8"/>
  <c r="U37" i="8"/>
  <c r="T36" i="8"/>
  <c r="U33" i="8"/>
  <c r="T32" i="8"/>
  <c r="U29" i="8"/>
  <c r="T28" i="8"/>
  <c r="U25" i="8"/>
  <c r="U57" i="8"/>
  <c r="T49" i="8"/>
  <c r="U46" i="8"/>
  <c r="U35" i="8"/>
  <c r="U31" i="8"/>
  <c r="U27" i="8"/>
  <c r="U23" i="8"/>
  <c r="Y7" i="8"/>
  <c r="T8" i="8"/>
  <c r="Z8" i="8"/>
  <c r="O9" i="8"/>
  <c r="Y9" i="8"/>
  <c r="N10" i="8"/>
  <c r="Y10" i="8"/>
  <c r="AB87" i="8"/>
  <c r="AB83" i="8"/>
  <c r="AB79" i="8"/>
  <c r="AB90" i="8"/>
  <c r="AB88" i="8"/>
  <c r="AB85" i="8"/>
  <c r="AB80" i="8"/>
  <c r="AB77" i="8"/>
  <c r="AB73" i="8"/>
  <c r="AB69" i="8"/>
  <c r="AB65" i="8"/>
  <c r="AA88" i="8"/>
  <c r="AA87" i="8"/>
  <c r="AB86" i="8"/>
  <c r="AB81" i="8"/>
  <c r="AB74" i="8"/>
  <c r="AB71" i="8"/>
  <c r="AA69" i="8"/>
  <c r="AB89" i="8"/>
  <c r="AA85" i="8"/>
  <c r="AB84" i="8"/>
  <c r="AA83" i="8"/>
  <c r="AB78" i="8"/>
  <c r="AB75" i="8"/>
  <c r="AA73" i="8"/>
  <c r="AB72" i="8"/>
  <c r="AB82" i="8"/>
  <c r="AB70" i="8"/>
  <c r="AB67" i="8"/>
  <c r="AA65" i="8"/>
  <c r="AB64" i="8"/>
  <c r="AB61" i="8"/>
  <c r="AA77" i="8"/>
  <c r="AA67" i="8"/>
  <c r="AB57" i="8"/>
  <c r="AB53" i="8"/>
  <c r="AA79" i="8"/>
  <c r="AA71" i="8"/>
  <c r="AB68" i="8"/>
  <c r="AA84" i="8"/>
  <c r="AA75" i="8"/>
  <c r="AB66" i="8"/>
  <c r="AB63" i="8"/>
  <c r="AA61" i="8"/>
  <c r="AB60" i="8"/>
  <c r="AB49" i="8"/>
  <c r="AB45" i="8"/>
  <c r="AB41" i="8"/>
  <c r="AB76" i="8"/>
  <c r="AB54" i="8"/>
  <c r="AB51" i="8"/>
  <c r="AB50" i="8"/>
  <c r="AA49" i="8"/>
  <c r="AB59" i="8"/>
  <c r="AA57" i="8"/>
  <c r="AB56" i="8"/>
  <c r="AB48" i="8"/>
  <c r="AB44" i="8"/>
  <c r="AB52" i="8"/>
  <c r="AB46" i="8"/>
  <c r="AB43" i="8"/>
  <c r="AB37" i="8"/>
  <c r="AA36" i="8"/>
  <c r="AB33" i="8"/>
  <c r="AA32" i="8"/>
  <c r="AB29" i="8"/>
  <c r="AA28" i="8"/>
  <c r="AA63" i="8"/>
  <c r="AB55" i="8"/>
  <c r="AA53" i="8"/>
  <c r="AB47" i="8"/>
  <c r="AB42" i="8"/>
  <c r="AB39" i="8"/>
  <c r="AB38" i="8"/>
  <c r="AB34" i="8"/>
  <c r="AB30" i="8"/>
  <c r="AB26" i="8"/>
  <c r="AB58" i="8"/>
  <c r="AA50" i="8"/>
  <c r="AB36" i="8"/>
  <c r="AB32" i="8"/>
  <c r="AB28" i="8"/>
  <c r="AB24" i="8"/>
  <c r="N11" i="8"/>
  <c r="Y11" i="8"/>
  <c r="Z89" i="8"/>
  <c r="Z85" i="8"/>
  <c r="Z81" i="8"/>
  <c r="Y87" i="8"/>
  <c r="Z90" i="8"/>
  <c r="Z88" i="8"/>
  <c r="Z87" i="8"/>
  <c r="Z86" i="8"/>
  <c r="Y83" i="8"/>
  <c r="Z75" i="8"/>
  <c r="Z71" i="8"/>
  <c r="Z67" i="8"/>
  <c r="Z82" i="8"/>
  <c r="Z80" i="8"/>
  <c r="Y79" i="8"/>
  <c r="Y77" i="8"/>
  <c r="Z84" i="8"/>
  <c r="Z79" i="8"/>
  <c r="Z78" i="8"/>
  <c r="Z77" i="8"/>
  <c r="Z76" i="8"/>
  <c r="Y73" i="8"/>
  <c r="Z63" i="8"/>
  <c r="Z59" i="8"/>
  <c r="Z73" i="8"/>
  <c r="Y61" i="8"/>
  <c r="Z55" i="8"/>
  <c r="Z51" i="8"/>
  <c r="Z72" i="8"/>
  <c r="Z69" i="8"/>
  <c r="Y67" i="8"/>
  <c r="Z83" i="8"/>
  <c r="Z74" i="8"/>
  <c r="Y71" i="8"/>
  <c r="Y69" i="8"/>
  <c r="Z68" i="8"/>
  <c r="Z65" i="8"/>
  <c r="Z64" i="8"/>
  <c r="Y59" i="8"/>
  <c r="Z57" i="8"/>
  <c r="Z56" i="8"/>
  <c r="Y53" i="8"/>
  <c r="Z47" i="8"/>
  <c r="Z43" i="8"/>
  <c r="Z39" i="8"/>
  <c r="Y81" i="8"/>
  <c r="Z61" i="8"/>
  <c r="Y57" i="8"/>
  <c r="Y56" i="8"/>
  <c r="Z48" i="8"/>
  <c r="Z66" i="8"/>
  <c r="Z62" i="8"/>
  <c r="Z60" i="8"/>
  <c r="Z58" i="8"/>
  <c r="Z54" i="8"/>
  <c r="Z53" i="8"/>
  <c r="Z52" i="8"/>
  <c r="Z50" i="8"/>
  <c r="Y49" i="8"/>
  <c r="Z46" i="8"/>
  <c r="Y45" i="8"/>
  <c r="Y65" i="8"/>
  <c r="Y48" i="8"/>
  <c r="Z44" i="8"/>
  <c r="Y41" i="8"/>
  <c r="Y38" i="8"/>
  <c r="Z35" i="8"/>
  <c r="Y34" i="8"/>
  <c r="Z31" i="8"/>
  <c r="Y30" i="8"/>
  <c r="Z27" i="8"/>
  <c r="Z70" i="8"/>
  <c r="Y44" i="8"/>
  <c r="Z36" i="8"/>
  <c r="Z32" i="8"/>
  <c r="Z28" i="8"/>
  <c r="Z24" i="8"/>
  <c r="Y64" i="8"/>
  <c r="Z45" i="8"/>
  <c r="Z42" i="8"/>
  <c r="Z41" i="8"/>
  <c r="Z40" i="8"/>
  <c r="Z38" i="8"/>
  <c r="Z34" i="8"/>
  <c r="Z30" i="8"/>
  <c r="Z26" i="8"/>
  <c r="Z22" i="8"/>
  <c r="Z21" i="8"/>
  <c r="Z16" i="8"/>
  <c r="Y12" i="8"/>
  <c r="T13" i="8"/>
  <c r="Z13" i="8"/>
  <c r="L14" i="8"/>
  <c r="T14" i="8"/>
  <c r="Z14" i="8"/>
  <c r="O15" i="8"/>
  <c r="U15" i="8"/>
  <c r="AB15" i="8"/>
  <c r="L17" i="8"/>
  <c r="Z17" i="8"/>
  <c r="M18" i="8"/>
  <c r="R18" i="8" s="1"/>
  <c r="Z18" i="8"/>
  <c r="O19" i="8"/>
  <c r="U19" i="8"/>
  <c r="AB19" i="8"/>
  <c r="U20" i="8"/>
  <c r="AB20" i="8"/>
  <c r="O20" i="8"/>
  <c r="P21" i="8"/>
  <c r="Q21" i="8" s="1"/>
  <c r="X21" i="8"/>
  <c r="O21" i="8"/>
  <c r="P22" i="8"/>
  <c r="Q22" i="8" s="1"/>
  <c r="Y24" i="8"/>
  <c r="L26" i="8"/>
  <c r="U26" i="8"/>
  <c r="P27" i="8"/>
  <c r="AB27" i="8"/>
  <c r="Y28" i="8"/>
  <c r="AA30" i="8"/>
  <c r="T31" i="8"/>
  <c r="N30" i="8"/>
  <c r="Y31" i="8"/>
  <c r="N31" i="8"/>
  <c r="AA31" i="8"/>
  <c r="L31" i="8"/>
  <c r="Z33" i="8"/>
  <c r="P34" i="8"/>
  <c r="P35" i="8"/>
  <c r="AB35" i="8"/>
  <c r="Y36" i="8"/>
  <c r="U38" i="8"/>
  <c r="AA40" i="8"/>
  <c r="L40" i="8"/>
  <c r="Y40" i="8"/>
  <c r="N39" i="8"/>
  <c r="R39" i="8" s="1"/>
  <c r="M40" i="8"/>
  <c r="T40" i="8"/>
  <c r="T41" i="8"/>
  <c r="Y42" i="8"/>
  <c r="L42" i="8"/>
  <c r="T42" i="8"/>
  <c r="T43" i="8"/>
  <c r="N42" i="8"/>
  <c r="AA43" i="8"/>
  <c r="L43" i="8"/>
  <c r="Y43" i="8"/>
  <c r="M43" i="8"/>
  <c r="R43" i="8" s="1"/>
  <c r="P44" i="8"/>
  <c r="O43" i="8"/>
  <c r="O44" i="8"/>
  <c r="Y46" i="8"/>
  <c r="T46" i="8"/>
  <c r="N45" i="8"/>
  <c r="AA46" i="8"/>
  <c r="L46" i="8"/>
  <c r="T6" i="8"/>
  <c r="O10" i="8"/>
  <c r="T11" i="8"/>
  <c r="AA25" i="8"/>
  <c r="L25" i="8"/>
  <c r="Y25" i="8"/>
  <c r="P28" i="8"/>
  <c r="L28" i="8"/>
  <c r="O27" i="8"/>
  <c r="X29" i="8"/>
  <c r="P33" i="8"/>
  <c r="O32" i="8"/>
  <c r="P36" i="8"/>
  <c r="L36" i="8"/>
  <c r="O35" i="8"/>
  <c r="R35" i="8" s="1"/>
  <c r="X37" i="8"/>
  <c r="AA38" i="8"/>
  <c r="AA39" i="8"/>
  <c r="AB40" i="8"/>
  <c r="AA41" i="8"/>
  <c r="AA42" i="8"/>
  <c r="Z49" i="8"/>
  <c r="P51" i="8"/>
  <c r="O50" i="8"/>
  <c r="P50" i="8"/>
  <c r="X53" i="8"/>
  <c r="Z2" i="8"/>
  <c r="O4" i="8"/>
  <c r="T5" i="8"/>
  <c r="Z6" i="8"/>
  <c r="T10" i="8"/>
  <c r="M17" i="8"/>
  <c r="R17" i="8" s="1"/>
  <c r="U2" i="8"/>
  <c r="O3" i="8"/>
  <c r="L4" i="8"/>
  <c r="U5" i="8"/>
  <c r="P6" i="8"/>
  <c r="Q6" i="8" s="1"/>
  <c r="AD6" i="8" s="1"/>
  <c r="AO6" i="8" s="1"/>
  <c r="M7" i="8"/>
  <c r="AA7" i="8"/>
  <c r="AB8" i="8"/>
  <c r="U9" i="8"/>
  <c r="AA9" i="8"/>
  <c r="L10" i="8"/>
  <c r="P10" i="8"/>
  <c r="Q10" i="8" s="1"/>
  <c r="U10" i="8"/>
  <c r="L11" i="8"/>
  <c r="P11" i="8"/>
  <c r="Q11" i="8" s="1"/>
  <c r="U11" i="8"/>
  <c r="M12" i="8"/>
  <c r="R12" i="8" s="1"/>
  <c r="U12" i="8"/>
  <c r="M13" i="8"/>
  <c r="R13" i="8" s="1"/>
  <c r="N14" i="8"/>
  <c r="AB14" i="8"/>
  <c r="L15" i="8"/>
  <c r="Z15" i="8"/>
  <c r="M16" i="8"/>
  <c r="AA16" i="8"/>
  <c r="U17" i="8"/>
  <c r="AB17" i="8"/>
  <c r="U18" i="8"/>
  <c r="L19" i="8"/>
  <c r="Z19" i="8"/>
  <c r="Z20" i="8"/>
  <c r="AA21" i="8"/>
  <c r="AA22" i="8"/>
  <c r="AE22" i="8" s="1"/>
  <c r="AP22" i="8" s="1"/>
  <c r="AA23" i="8"/>
  <c r="L23" i="8"/>
  <c r="N23" i="8"/>
  <c r="T23" i="8"/>
  <c r="AB23" i="8"/>
  <c r="M24" i="8"/>
  <c r="N24" i="8"/>
  <c r="AB25" i="8"/>
  <c r="P26" i="8"/>
  <c r="T27" i="8"/>
  <c r="Y27" i="8"/>
  <c r="N27" i="8"/>
  <c r="R27" i="8" s="1"/>
  <c r="AA27" i="8"/>
  <c r="L27" i="8"/>
  <c r="Z29" i="8"/>
  <c r="P31" i="8"/>
  <c r="O33" i="8"/>
  <c r="T35" i="8"/>
  <c r="N34" i="8"/>
  <c r="R34" i="8" s="1"/>
  <c r="Y35" i="8"/>
  <c r="N35" i="8"/>
  <c r="AA35" i="8"/>
  <c r="L35" i="8"/>
  <c r="Q39" i="8"/>
  <c r="AD39" i="8" s="1"/>
  <c r="AO39" i="8" s="1"/>
  <c r="T44" i="8"/>
  <c r="AA45" i="8"/>
  <c r="Y47" i="8"/>
  <c r="P48" i="8"/>
  <c r="O47" i="8"/>
  <c r="Y54" i="8"/>
  <c r="L54" i="8"/>
  <c r="AA54" i="8"/>
  <c r="T54" i="8"/>
  <c r="M54" i="8"/>
  <c r="N53" i="8"/>
  <c r="L57" i="8"/>
  <c r="P57" i="8"/>
  <c r="O57" i="8"/>
  <c r="O56" i="8"/>
  <c r="T2" i="8"/>
  <c r="T4" i="8"/>
  <c r="O5" i="8"/>
  <c r="M14" i="8"/>
  <c r="T17" i="8"/>
  <c r="Y18" i="8"/>
  <c r="N17" i="8"/>
  <c r="AA18" i="8"/>
  <c r="P19" i="8"/>
  <c r="AD22" i="8"/>
  <c r="AO22" i="8" s="1"/>
  <c r="L2" i="8"/>
  <c r="L5" i="8"/>
  <c r="L6" i="8"/>
  <c r="M8" i="8"/>
  <c r="R8" i="8" s="1"/>
  <c r="N7" i="8"/>
  <c r="AA15" i="8"/>
  <c r="N16" i="8"/>
  <c r="Q16" i="8" s="1"/>
  <c r="AD16" i="8" s="1"/>
  <c r="AO16" i="8" s="1"/>
  <c r="AB16" i="8"/>
  <c r="Y19" i="8"/>
  <c r="T19" i="8"/>
  <c r="Y20" i="8"/>
  <c r="N19" i="8"/>
  <c r="U22" i="8"/>
  <c r="T25" i="8"/>
  <c r="P29" i="8"/>
  <c r="Q29" i="8" s="1"/>
  <c r="O28" i="8"/>
  <c r="P32" i="8"/>
  <c r="L32" i="8"/>
  <c r="O31" i="8"/>
  <c r="R33" i="8"/>
  <c r="T33" i="8"/>
  <c r="P37" i="8"/>
  <c r="O36" i="8"/>
  <c r="T52" i="8"/>
  <c r="AB62" i="8"/>
  <c r="N25" i="8"/>
  <c r="R25" i="8" s="1"/>
  <c r="O26" i="8"/>
  <c r="T26" i="8"/>
  <c r="N29" i="8"/>
  <c r="Y29" i="8"/>
  <c r="O30" i="8"/>
  <c r="Q30" i="8" s="1"/>
  <c r="T30" i="8"/>
  <c r="N33" i="8"/>
  <c r="Y33" i="8"/>
  <c r="O34" i="8"/>
  <c r="T34" i="8"/>
  <c r="N37" i="8"/>
  <c r="R37" i="8" s="1"/>
  <c r="Y37" i="8"/>
  <c r="O38" i="8"/>
  <c r="R38" i="8" s="1"/>
  <c r="T38" i="8"/>
  <c r="L39" i="8"/>
  <c r="L41" i="8"/>
  <c r="M45" i="8"/>
  <c r="R45" i="8" s="1"/>
  <c r="T51" i="8"/>
  <c r="N50" i="8"/>
  <c r="Y51" i="8"/>
  <c r="L51" i="8"/>
  <c r="AA51" i="8"/>
  <c r="P52" i="8"/>
  <c r="O51" i="8"/>
  <c r="R57" i="8"/>
  <c r="L29" i="8"/>
  <c r="AA29" i="8"/>
  <c r="AE29" i="8" s="1"/>
  <c r="AP29" i="8" s="1"/>
  <c r="L33" i="8"/>
  <c r="AA33" i="8"/>
  <c r="L37" i="8"/>
  <c r="AA37" i="8"/>
  <c r="T39" i="8"/>
  <c r="O40" i="8"/>
  <c r="O41" i="8"/>
  <c r="R41" i="8" s="1"/>
  <c r="O42" i="8"/>
  <c r="Q42" i="8" s="1"/>
  <c r="T47" i="8"/>
  <c r="N46" i="8"/>
  <c r="R46" i="8" s="1"/>
  <c r="AA47" i="8"/>
  <c r="L47" i="8"/>
  <c r="AA48" i="8"/>
  <c r="P49" i="8"/>
  <c r="L49" i="8"/>
  <c r="O48" i="8"/>
  <c r="Y50" i="8"/>
  <c r="M51" i="8"/>
  <c r="M53" i="8"/>
  <c r="T55" i="8"/>
  <c r="N54" i="8"/>
  <c r="Y55" i="8"/>
  <c r="L55" i="8"/>
  <c r="AA55" i="8"/>
  <c r="M55" i="8"/>
  <c r="R55" i="8" s="1"/>
  <c r="P56" i="8"/>
  <c r="O55" i="8"/>
  <c r="P64" i="8"/>
  <c r="O63" i="8"/>
  <c r="O64" i="8"/>
  <c r="P63" i="8"/>
  <c r="P85" i="8"/>
  <c r="O84" i="8"/>
  <c r="P40" i="8"/>
  <c r="Q40" i="8" s="1"/>
  <c r="O39" i="8"/>
  <c r="AA44" i="8"/>
  <c r="P47" i="8"/>
  <c r="Q47" i="8" s="1"/>
  <c r="O46" i="8"/>
  <c r="AA52" i="8"/>
  <c r="L52" i="8"/>
  <c r="Y52" i="8"/>
  <c r="N51" i="8"/>
  <c r="M52" i="8"/>
  <c r="P53" i="8"/>
  <c r="O53" i="8"/>
  <c r="O52" i="8"/>
  <c r="L53" i="8"/>
  <c r="Q54" i="8"/>
  <c r="Q55" i="8"/>
  <c r="M44" i="8"/>
  <c r="R44" i="8" s="1"/>
  <c r="M48" i="8"/>
  <c r="N49" i="8"/>
  <c r="T50" i="8"/>
  <c r="AA56" i="8"/>
  <c r="L56" i="8"/>
  <c r="N56" i="8"/>
  <c r="T56" i="8"/>
  <c r="Y58" i="8"/>
  <c r="AA58" i="8"/>
  <c r="L58" i="8"/>
  <c r="O58" i="8"/>
  <c r="Q65" i="8"/>
  <c r="R65" i="8"/>
  <c r="AA76" i="8"/>
  <c r="L76" i="8"/>
  <c r="Y76" i="8"/>
  <c r="N75" i="8"/>
  <c r="Q75" i="8" s="1"/>
  <c r="M76" i="8"/>
  <c r="T76" i="8"/>
  <c r="M75" i="8"/>
  <c r="N76" i="8"/>
  <c r="P77" i="8"/>
  <c r="O77" i="8"/>
  <c r="O76" i="8"/>
  <c r="L77" i="8"/>
  <c r="L79" i="8"/>
  <c r="O78" i="8"/>
  <c r="P79" i="8"/>
  <c r="M50" i="8"/>
  <c r="AA68" i="8"/>
  <c r="L68" i="8"/>
  <c r="N67" i="8"/>
  <c r="T68" i="8"/>
  <c r="M68" i="8"/>
  <c r="M67" i="8"/>
  <c r="Y68" i="8"/>
  <c r="L44" i="8"/>
  <c r="L48" i="8"/>
  <c r="M56" i="8"/>
  <c r="M58" i="8"/>
  <c r="R58" i="8" s="1"/>
  <c r="L59" i="8"/>
  <c r="P60" i="8"/>
  <c r="O59" i="8"/>
  <c r="O61" i="8"/>
  <c r="Q61" i="8" s="1"/>
  <c r="O68" i="8"/>
  <c r="P69" i="8"/>
  <c r="L69" i="8"/>
  <c r="T84" i="8"/>
  <c r="T59" i="8"/>
  <c r="M59" i="8"/>
  <c r="AA59" i="8"/>
  <c r="AA60" i="8"/>
  <c r="L60" i="8"/>
  <c r="N60" i="8"/>
  <c r="T60" i="8"/>
  <c r="Y62" i="8"/>
  <c r="M62" i="8"/>
  <c r="T62" i="8"/>
  <c r="AA62" i="8"/>
  <c r="AE62" i="8" s="1"/>
  <c r="AP62" i="8" s="1"/>
  <c r="T63" i="8"/>
  <c r="N62" i="8"/>
  <c r="Q62" i="8" s="1"/>
  <c r="N63" i="8"/>
  <c r="R63" i="8" s="1"/>
  <c r="Y75" i="8"/>
  <c r="P76" i="8"/>
  <c r="O75" i="8"/>
  <c r="N77" i="8"/>
  <c r="AA80" i="8"/>
  <c r="T81" i="8"/>
  <c r="N80" i="8"/>
  <c r="Q80" i="8" s="1"/>
  <c r="L81" i="8"/>
  <c r="AA81" i="8"/>
  <c r="M81" i="8"/>
  <c r="P68" i="8"/>
  <c r="O67" i="8"/>
  <c r="Y72" i="8"/>
  <c r="Y78" i="8"/>
  <c r="N78" i="8"/>
  <c r="R78" i="8" s="1"/>
  <c r="L78" i="8"/>
  <c r="T78" i="8"/>
  <c r="P84" i="8"/>
  <c r="N58" i="8"/>
  <c r="Y60" i="8"/>
  <c r="L63" i="8"/>
  <c r="Y63" i="8"/>
  <c r="O70" i="8"/>
  <c r="O69" i="8"/>
  <c r="P72" i="8"/>
  <c r="O71" i="8"/>
  <c r="O73" i="8"/>
  <c r="O72" i="8"/>
  <c r="P73" i="8"/>
  <c r="M77" i="8"/>
  <c r="R77" i="8" s="1"/>
  <c r="AA78" i="8"/>
  <c r="N81" i="8"/>
  <c r="Q81" i="8" s="1"/>
  <c r="AA64" i="8"/>
  <c r="L64" i="8"/>
  <c r="N64" i="8"/>
  <c r="T64" i="8"/>
  <c r="Y66" i="8"/>
  <c r="M66" i="8"/>
  <c r="T66" i="8"/>
  <c r="AA66" i="8"/>
  <c r="T67" i="8"/>
  <c r="N66" i="8"/>
  <c r="Q66" i="8" s="1"/>
  <c r="L75" i="8"/>
  <c r="O80" i="8"/>
  <c r="O79" i="8"/>
  <c r="P82" i="8"/>
  <c r="O81" i="8"/>
  <c r="N83" i="8"/>
  <c r="R83" i="8" s="1"/>
  <c r="Y85" i="8"/>
  <c r="AA72" i="8"/>
  <c r="L72" i="8"/>
  <c r="N72" i="8"/>
  <c r="T72" i="8"/>
  <c r="Y74" i="8"/>
  <c r="M74" i="8"/>
  <c r="R74" i="8" s="1"/>
  <c r="T74" i="8"/>
  <c r="AA74" i="8"/>
  <c r="T75" i="8"/>
  <c r="N74" i="8"/>
  <c r="Q74" i="8" s="1"/>
  <c r="Y80" i="8"/>
  <c r="M80" i="8"/>
  <c r="Q83" i="8"/>
  <c r="AA86" i="8"/>
  <c r="L86" i="8"/>
  <c r="Y86" i="8"/>
  <c r="N85" i="8"/>
  <c r="M86" i="8"/>
  <c r="R86" i="8" s="1"/>
  <c r="T86" i="8"/>
  <c r="Y88" i="8"/>
  <c r="L88" i="8"/>
  <c r="T88" i="8"/>
  <c r="T89" i="8"/>
  <c r="N88" i="8"/>
  <c r="R88" i="8" s="1"/>
  <c r="Y89" i="8"/>
  <c r="L89" i="8"/>
  <c r="AA89" i="8"/>
  <c r="M89" i="8"/>
  <c r="R89" i="8" s="1"/>
  <c r="Y70" i="8"/>
  <c r="M70" i="8"/>
  <c r="T70" i="8"/>
  <c r="AA70" i="8"/>
  <c r="T71" i="8"/>
  <c r="N70" i="8"/>
  <c r="Q70" i="8" s="1"/>
  <c r="N71" i="8"/>
  <c r="M79" i="8"/>
  <c r="N79" i="8"/>
  <c r="AA82" i="8"/>
  <c r="L82" i="8"/>
  <c r="Y82" i="8"/>
  <c r="O82" i="8"/>
  <c r="L83" i="8"/>
  <c r="Y84" i="8"/>
  <c r="M84" i="8"/>
  <c r="Q89" i="8"/>
  <c r="L85" i="8"/>
  <c r="L87" i="8"/>
  <c r="AA90" i="8"/>
  <c r="Y90" i="8"/>
  <c r="L90" i="8"/>
  <c r="T85" i="8"/>
  <c r="N84" i="8"/>
  <c r="O86" i="8"/>
  <c r="O87" i="8"/>
  <c r="R87" i="8" s="1"/>
  <c r="O88" i="8"/>
  <c r="P86" i="8"/>
  <c r="O85" i="8"/>
  <c r="H90" i="7"/>
  <c r="J90" i="7" s="1"/>
  <c r="G90" i="7"/>
  <c r="J89" i="7"/>
  <c r="L89" i="7" s="1"/>
  <c r="H89" i="7"/>
  <c r="G89" i="7"/>
  <c r="L88" i="7"/>
  <c r="J88" i="7"/>
  <c r="H88" i="7"/>
  <c r="G88" i="7"/>
  <c r="H87" i="7"/>
  <c r="J87" i="7" s="1"/>
  <c r="G87" i="7"/>
  <c r="H86" i="7"/>
  <c r="J86" i="7" s="1"/>
  <c r="G86" i="7"/>
  <c r="J85" i="7"/>
  <c r="L85" i="7" s="1"/>
  <c r="H85" i="7"/>
  <c r="G85" i="7"/>
  <c r="L84" i="7"/>
  <c r="J84" i="7"/>
  <c r="H84" i="7"/>
  <c r="G84" i="7"/>
  <c r="H83" i="7"/>
  <c r="J83" i="7" s="1"/>
  <c r="G83" i="7"/>
  <c r="H82" i="7"/>
  <c r="J82" i="7" s="1"/>
  <c r="G82" i="7"/>
  <c r="J81" i="7"/>
  <c r="L81" i="7" s="1"/>
  <c r="H81" i="7"/>
  <c r="G81" i="7"/>
  <c r="L80" i="7"/>
  <c r="J80" i="7"/>
  <c r="H80" i="7"/>
  <c r="G80" i="7"/>
  <c r="H79" i="7"/>
  <c r="J79" i="7" s="1"/>
  <c r="G79" i="7"/>
  <c r="H78" i="7"/>
  <c r="J78" i="7" s="1"/>
  <c r="G78" i="7"/>
  <c r="J77" i="7"/>
  <c r="L77" i="7" s="1"/>
  <c r="H77" i="7"/>
  <c r="G77" i="7"/>
  <c r="L76" i="7"/>
  <c r="J76" i="7"/>
  <c r="H76" i="7"/>
  <c r="G76" i="7"/>
  <c r="H75" i="7"/>
  <c r="J75" i="7" s="1"/>
  <c r="G75" i="7"/>
  <c r="H74" i="7"/>
  <c r="J74" i="7" s="1"/>
  <c r="G74" i="7"/>
  <c r="J73" i="7"/>
  <c r="L73" i="7" s="1"/>
  <c r="H73" i="7"/>
  <c r="G73" i="7"/>
  <c r="L72" i="7"/>
  <c r="J72" i="7"/>
  <c r="H72" i="7"/>
  <c r="G72" i="7"/>
  <c r="H71" i="7"/>
  <c r="J71" i="7" s="1"/>
  <c r="G71" i="7"/>
  <c r="H70" i="7"/>
  <c r="J70" i="7" s="1"/>
  <c r="G70" i="7"/>
  <c r="J69" i="7"/>
  <c r="L69" i="7" s="1"/>
  <c r="H69" i="7"/>
  <c r="G69" i="7"/>
  <c r="L68" i="7"/>
  <c r="J68" i="7"/>
  <c r="H68" i="7"/>
  <c r="G68" i="7"/>
  <c r="H67" i="7"/>
  <c r="J67" i="7" s="1"/>
  <c r="G67" i="7"/>
  <c r="H66" i="7"/>
  <c r="J66" i="7" s="1"/>
  <c r="G66" i="7"/>
  <c r="J65" i="7"/>
  <c r="L65" i="7" s="1"/>
  <c r="H65" i="7"/>
  <c r="G65" i="7"/>
  <c r="L64" i="7"/>
  <c r="J64" i="7"/>
  <c r="H64" i="7"/>
  <c r="G64" i="7"/>
  <c r="H63" i="7"/>
  <c r="J63" i="7" s="1"/>
  <c r="G63" i="7"/>
  <c r="H62" i="7"/>
  <c r="J62" i="7" s="1"/>
  <c r="G62" i="7"/>
  <c r="J61" i="7"/>
  <c r="H61" i="7"/>
  <c r="G61" i="7"/>
  <c r="L60" i="7"/>
  <c r="J60" i="7"/>
  <c r="H60" i="7"/>
  <c r="G60" i="7"/>
  <c r="H59" i="7"/>
  <c r="J59" i="7" s="1"/>
  <c r="G59" i="7"/>
  <c r="H58" i="7"/>
  <c r="J58" i="7" s="1"/>
  <c r="G58" i="7"/>
  <c r="J57" i="7"/>
  <c r="L57" i="7" s="1"/>
  <c r="H57" i="7"/>
  <c r="G57" i="7"/>
  <c r="L56" i="7"/>
  <c r="J56" i="7"/>
  <c r="H56" i="7"/>
  <c r="G56" i="7"/>
  <c r="H55" i="7"/>
  <c r="J55" i="7" s="1"/>
  <c r="G55" i="7"/>
  <c r="H54" i="7"/>
  <c r="J54" i="7" s="1"/>
  <c r="G54" i="7"/>
  <c r="J53" i="7"/>
  <c r="H53" i="7"/>
  <c r="G53" i="7"/>
  <c r="H52" i="7"/>
  <c r="J52" i="7" s="1"/>
  <c r="G52" i="7"/>
  <c r="J51" i="7"/>
  <c r="H51" i="7"/>
  <c r="G51" i="7"/>
  <c r="H50" i="7"/>
  <c r="J50" i="7" s="1"/>
  <c r="G50" i="7"/>
  <c r="J49" i="7"/>
  <c r="H49" i="7"/>
  <c r="G49" i="7"/>
  <c r="H48" i="7"/>
  <c r="J48" i="7" s="1"/>
  <c r="G48" i="7"/>
  <c r="J47" i="7"/>
  <c r="H47" i="7"/>
  <c r="G47" i="7"/>
  <c r="H46" i="7"/>
  <c r="J46" i="7" s="1"/>
  <c r="G46" i="7"/>
  <c r="J45" i="7"/>
  <c r="H45" i="7"/>
  <c r="G45" i="7"/>
  <c r="L44" i="7"/>
  <c r="H44" i="7"/>
  <c r="J44" i="7" s="1"/>
  <c r="G44" i="7"/>
  <c r="H43" i="7"/>
  <c r="J43" i="7" s="1"/>
  <c r="G43" i="7"/>
  <c r="J42" i="7"/>
  <c r="L42" i="7" s="1"/>
  <c r="H42" i="7"/>
  <c r="G42" i="7"/>
  <c r="H41" i="7"/>
  <c r="J41" i="7" s="1"/>
  <c r="G41" i="7"/>
  <c r="J40" i="7"/>
  <c r="L40" i="7" s="1"/>
  <c r="H40" i="7"/>
  <c r="G40" i="7"/>
  <c r="H39" i="7"/>
  <c r="J39" i="7" s="1"/>
  <c r="G39" i="7"/>
  <c r="J38" i="7"/>
  <c r="L38" i="7" s="1"/>
  <c r="H38" i="7"/>
  <c r="G38" i="7"/>
  <c r="H37" i="7"/>
  <c r="J37" i="7" s="1"/>
  <c r="G37" i="7"/>
  <c r="J36" i="7"/>
  <c r="L36" i="7" s="1"/>
  <c r="H36" i="7"/>
  <c r="G36" i="7"/>
  <c r="H35" i="7"/>
  <c r="J35" i="7" s="1"/>
  <c r="G35" i="7"/>
  <c r="L35" i="7" s="1"/>
  <c r="J34" i="7"/>
  <c r="L34" i="7" s="1"/>
  <c r="H34" i="7"/>
  <c r="G34" i="7"/>
  <c r="H33" i="7"/>
  <c r="J33" i="7" s="1"/>
  <c r="G33" i="7"/>
  <c r="L33" i="7" s="1"/>
  <c r="J32" i="7"/>
  <c r="L32" i="7" s="1"/>
  <c r="H32" i="7"/>
  <c r="G32" i="7"/>
  <c r="H31" i="7"/>
  <c r="J31" i="7" s="1"/>
  <c r="G31" i="7"/>
  <c r="L31" i="7" s="1"/>
  <c r="J30" i="7"/>
  <c r="L30" i="7" s="1"/>
  <c r="H30" i="7"/>
  <c r="G30" i="7"/>
  <c r="H29" i="7"/>
  <c r="J29" i="7" s="1"/>
  <c r="G29" i="7"/>
  <c r="L29" i="7" s="1"/>
  <c r="H28" i="7"/>
  <c r="J28" i="7" s="1"/>
  <c r="L28" i="7" s="1"/>
  <c r="G28" i="7"/>
  <c r="H27" i="7"/>
  <c r="J27" i="7" s="1"/>
  <c r="G27" i="7"/>
  <c r="L27" i="7" s="1"/>
  <c r="H26" i="7"/>
  <c r="J26" i="7" s="1"/>
  <c r="G26" i="7"/>
  <c r="L26" i="7" s="1"/>
  <c r="H25" i="7"/>
  <c r="J25" i="7" s="1"/>
  <c r="G25" i="7"/>
  <c r="J24" i="7"/>
  <c r="L24" i="7" s="1"/>
  <c r="H24" i="7"/>
  <c r="G24" i="7"/>
  <c r="H23" i="7"/>
  <c r="J23" i="7" s="1"/>
  <c r="G23" i="7"/>
  <c r="H22" i="7"/>
  <c r="J22" i="7" s="1"/>
  <c r="L22" i="7" s="1"/>
  <c r="G22" i="7"/>
  <c r="H21" i="7"/>
  <c r="J21" i="7" s="1"/>
  <c r="G21" i="7"/>
  <c r="L21" i="7" s="1"/>
  <c r="H20" i="7"/>
  <c r="J20" i="7" s="1"/>
  <c r="G20" i="7"/>
  <c r="J19" i="7"/>
  <c r="L19" i="7" s="1"/>
  <c r="H19" i="7"/>
  <c r="G19" i="7"/>
  <c r="H18" i="7"/>
  <c r="J18" i="7" s="1"/>
  <c r="L18" i="7" s="1"/>
  <c r="G18" i="7"/>
  <c r="H17" i="7"/>
  <c r="J17" i="7" s="1"/>
  <c r="G17" i="7"/>
  <c r="H16" i="7"/>
  <c r="J16" i="7" s="1"/>
  <c r="G16" i="7"/>
  <c r="N15" i="7"/>
  <c r="H15" i="7"/>
  <c r="J15" i="7" s="1"/>
  <c r="G15" i="7"/>
  <c r="J14" i="7"/>
  <c r="H14" i="7"/>
  <c r="G14" i="7"/>
  <c r="H13" i="7"/>
  <c r="J13" i="7" s="1"/>
  <c r="G13" i="7"/>
  <c r="H12" i="7"/>
  <c r="J12" i="7" s="1"/>
  <c r="G12" i="7"/>
  <c r="H11" i="7"/>
  <c r="J11" i="7" s="1"/>
  <c r="G11" i="7"/>
  <c r="H10" i="7"/>
  <c r="J10" i="7" s="1"/>
  <c r="L10" i="7" s="1"/>
  <c r="G10" i="7"/>
  <c r="J9" i="7"/>
  <c r="L9" i="7" s="1"/>
  <c r="H9" i="7"/>
  <c r="G9" i="7"/>
  <c r="H8" i="7"/>
  <c r="J8" i="7" s="1"/>
  <c r="G8" i="7"/>
  <c r="H7" i="7"/>
  <c r="J7" i="7" s="1"/>
  <c r="L7" i="7" s="1"/>
  <c r="G7" i="7"/>
  <c r="H6" i="7"/>
  <c r="J6" i="7" s="1"/>
  <c r="G6" i="7"/>
  <c r="H5" i="7"/>
  <c r="J5" i="7" s="1"/>
  <c r="G5" i="7"/>
  <c r="H4" i="7"/>
  <c r="J4" i="7" s="1"/>
  <c r="L4" i="7" s="1"/>
  <c r="G4" i="7"/>
  <c r="J3" i="7"/>
  <c r="L3" i="7" s="1"/>
  <c r="H3" i="7"/>
  <c r="G3" i="7"/>
  <c r="H2" i="7"/>
  <c r="J2" i="7" s="1"/>
  <c r="G2" i="7"/>
  <c r="L2" i="7" s="1"/>
  <c r="B7" i="4"/>
  <c r="V12" i="7" s="1"/>
  <c r="N17" i="7" s="1"/>
  <c r="B6" i="4"/>
  <c r="V11" i="7" s="1"/>
  <c r="N20" i="7" s="1"/>
  <c r="M15" i="3"/>
  <c r="P3" i="7" l="1"/>
  <c r="P7" i="7"/>
  <c r="P11" i="7"/>
  <c r="P15" i="7"/>
  <c r="P19" i="7"/>
  <c r="P23" i="7"/>
  <c r="P27" i="7"/>
  <c r="P31" i="7"/>
  <c r="P35" i="7"/>
  <c r="P39" i="7"/>
  <c r="P43" i="7"/>
  <c r="P47" i="7"/>
  <c r="P51" i="7"/>
  <c r="P55" i="7"/>
  <c r="P59" i="7"/>
  <c r="P67" i="7"/>
  <c r="P75" i="7"/>
  <c r="P83" i="7"/>
  <c r="P9" i="7"/>
  <c r="P21" i="7"/>
  <c r="P33" i="7"/>
  <c r="P45" i="7"/>
  <c r="P57" i="7"/>
  <c r="P73" i="7"/>
  <c r="P85" i="7"/>
  <c r="P4" i="7"/>
  <c r="P8" i="7"/>
  <c r="P12" i="7"/>
  <c r="P16" i="7"/>
  <c r="P20" i="7"/>
  <c r="P24" i="7"/>
  <c r="P28" i="7"/>
  <c r="P32" i="7"/>
  <c r="P36" i="7"/>
  <c r="P40" i="7"/>
  <c r="P44" i="7"/>
  <c r="P48" i="7"/>
  <c r="P52" i="7"/>
  <c r="P56" i="7"/>
  <c r="P60" i="7"/>
  <c r="P64" i="7"/>
  <c r="P68" i="7"/>
  <c r="P72" i="7"/>
  <c r="P76" i="7"/>
  <c r="P80" i="7"/>
  <c r="P84" i="7"/>
  <c r="P13" i="7"/>
  <c r="P29" i="7"/>
  <c r="P41" i="7"/>
  <c r="P53" i="7"/>
  <c r="P65" i="7"/>
  <c r="P81" i="7"/>
  <c r="P6" i="7"/>
  <c r="P10" i="7"/>
  <c r="P14" i="7"/>
  <c r="P18" i="7"/>
  <c r="P22" i="7"/>
  <c r="P26" i="7"/>
  <c r="P30" i="7"/>
  <c r="P34" i="7"/>
  <c r="P38" i="7"/>
  <c r="P42" i="7"/>
  <c r="P46" i="7"/>
  <c r="P50" i="7"/>
  <c r="P54" i="7"/>
  <c r="P58" i="7"/>
  <c r="P62" i="7"/>
  <c r="P66" i="7"/>
  <c r="P70" i="7"/>
  <c r="P74" i="7"/>
  <c r="P78" i="7"/>
  <c r="P82" i="7"/>
  <c r="P86" i="7"/>
  <c r="P90" i="7"/>
  <c r="P63" i="7"/>
  <c r="P71" i="7"/>
  <c r="P79" i="7"/>
  <c r="P87" i="7"/>
  <c r="P2" i="7"/>
  <c r="P88" i="7"/>
  <c r="P5" i="7"/>
  <c r="P17" i="7"/>
  <c r="P25" i="7"/>
  <c r="P37" i="7"/>
  <c r="P49" i="7"/>
  <c r="P61" i="7"/>
  <c r="P69" i="7"/>
  <c r="P77" i="7"/>
  <c r="P89" i="7"/>
  <c r="AD6" i="10"/>
  <c r="AO6" i="10" s="1"/>
  <c r="AN81" i="13"/>
  <c r="AN60" i="13"/>
  <c r="AR60" i="13" s="1"/>
  <c r="AN77" i="13"/>
  <c r="AR77" i="13" s="1"/>
  <c r="AN61" i="13"/>
  <c r="AR61" i="13" s="1"/>
  <c r="AN66" i="13"/>
  <c r="AR66" i="13" s="1"/>
  <c r="AN75" i="13"/>
  <c r="AR75" i="13" s="1"/>
  <c r="AN20" i="13"/>
  <c r="AR20" i="13" s="1"/>
  <c r="AN56" i="13"/>
  <c r="AR56" i="13" s="1"/>
  <c r="AN58" i="13"/>
  <c r="AR58" i="13" s="1"/>
  <c r="AN15" i="13"/>
  <c r="AR15" i="13" s="1"/>
  <c r="AN30" i="13"/>
  <c r="AR30" i="13" s="1"/>
  <c r="AN40" i="13"/>
  <c r="AR40" i="13" s="1"/>
  <c r="AN51" i="13"/>
  <c r="AN69" i="13"/>
  <c r="AR69" i="13" s="1"/>
  <c r="AN80" i="13"/>
  <c r="AR80" i="13" s="1"/>
  <c r="AN57" i="13"/>
  <c r="AN85" i="13"/>
  <c r="AR85" i="13" s="1"/>
  <c r="AN26" i="13"/>
  <c r="AR26" i="13" s="1"/>
  <c r="AN44" i="13"/>
  <c r="AR44" i="13" s="1"/>
  <c r="AN17" i="13"/>
  <c r="AR17" i="13" s="1"/>
  <c r="AN59" i="13"/>
  <c r="AR59" i="13" s="1"/>
  <c r="AN78" i="13"/>
  <c r="AR78" i="13" s="1"/>
  <c r="AN64" i="13"/>
  <c r="AR64" i="13" s="1"/>
  <c r="AN23" i="13"/>
  <c r="AR23" i="13" s="1"/>
  <c r="AN55" i="13"/>
  <c r="AR55" i="13" s="1"/>
  <c r="AN31" i="13"/>
  <c r="AN68" i="13"/>
  <c r="AR68" i="13" s="1"/>
  <c r="AN70" i="13"/>
  <c r="AR70" i="13" s="1"/>
  <c r="AN7" i="13"/>
  <c r="AR7" i="13" s="1"/>
  <c r="AE11" i="8"/>
  <c r="AP11" i="8" s="1"/>
  <c r="AQ3" i="13"/>
  <c r="AV3" i="13" s="1"/>
  <c r="AN46" i="13"/>
  <c r="AR46" i="13" s="1"/>
  <c r="AN45" i="13"/>
  <c r="AR45" i="13" s="1"/>
  <c r="AN88" i="13"/>
  <c r="AR88" i="13" s="1"/>
  <c r="AN84" i="13"/>
  <c r="AR84" i="13" s="1"/>
  <c r="AN65" i="13"/>
  <c r="AR65" i="13" s="1"/>
  <c r="AN53" i="13"/>
  <c r="AR53" i="13" s="1"/>
  <c r="AN62" i="13"/>
  <c r="AR62" i="13" s="1"/>
  <c r="AN32" i="13"/>
  <c r="AR32" i="13" s="1"/>
  <c r="AN29" i="13"/>
  <c r="AR29" i="13" s="1"/>
  <c r="AN43" i="13"/>
  <c r="AR43" i="13" s="1"/>
  <c r="AN71" i="13"/>
  <c r="AR71" i="13" s="1"/>
  <c r="AN35" i="13"/>
  <c r="AR35" i="13" s="1"/>
  <c r="AN87" i="13"/>
  <c r="AR87" i="13" s="1"/>
  <c r="AN18" i="13"/>
  <c r="AR18" i="13" s="1"/>
  <c r="AN36" i="13"/>
  <c r="AR36" i="13" s="1"/>
  <c r="AN48" i="13"/>
  <c r="AR48" i="13" s="1"/>
  <c r="AK14" i="10"/>
  <c r="AN2" i="13"/>
  <c r="AR2" i="13" s="1"/>
  <c r="AN24" i="13"/>
  <c r="AR24" i="13" s="1"/>
  <c r="AN72" i="13"/>
  <c r="AR72" i="13" s="1"/>
  <c r="AN34" i="13"/>
  <c r="AR34" i="13" s="1"/>
  <c r="AN21" i="13"/>
  <c r="AR21" i="13" s="1"/>
  <c r="AN5" i="13"/>
  <c r="AR5" i="13" s="1"/>
  <c r="AN79" i="13"/>
  <c r="AR79" i="13" s="1"/>
  <c r="AN73" i="13"/>
  <c r="AR73" i="13" s="1"/>
  <c r="AN49" i="13"/>
  <c r="AR49" i="13" s="1"/>
  <c r="AN74" i="13"/>
  <c r="AR74" i="13" s="1"/>
  <c r="AN67" i="13"/>
  <c r="AR67" i="13" s="1"/>
  <c r="AN11" i="13"/>
  <c r="AR11" i="13" s="1"/>
  <c r="AN6" i="13"/>
  <c r="AR6" i="13" s="1"/>
  <c r="AQ51" i="13"/>
  <c r="AV51" i="13" s="1"/>
  <c r="AQ81" i="13"/>
  <c r="AV81" i="13" s="1"/>
  <c r="AQ28" i="13"/>
  <c r="AV28" i="13" s="1"/>
  <c r="AQ31" i="13"/>
  <c r="AV31" i="13" s="1"/>
  <c r="AH8" i="13"/>
  <c r="AI8" i="13" s="1"/>
  <c r="AJ8" i="13" s="1"/>
  <c r="AG8" i="13"/>
  <c r="AR38" i="13"/>
  <c r="AH9" i="13"/>
  <c r="AI9" i="13" s="1"/>
  <c r="AJ9" i="13" s="1"/>
  <c r="AC9" i="13" s="1"/>
  <c r="AG9" i="13"/>
  <c r="AG25" i="13"/>
  <c r="AH25" i="13"/>
  <c r="AI25" i="13" s="1"/>
  <c r="AJ25" i="13" s="1"/>
  <c r="AC25" i="13" s="1"/>
  <c r="AN9" i="13"/>
  <c r="AR9" i="13" s="1"/>
  <c r="AG41" i="13"/>
  <c r="AH41" i="13"/>
  <c r="AI41" i="13" s="1"/>
  <c r="AJ41" i="13" s="1"/>
  <c r="AG39" i="13"/>
  <c r="AH39" i="13"/>
  <c r="AI39" i="13" s="1"/>
  <c r="AJ39" i="13" s="1"/>
  <c r="AG10" i="13"/>
  <c r="AH10" i="13"/>
  <c r="AI10" i="13" s="1"/>
  <c r="AJ10" i="13" s="1"/>
  <c r="AC10" i="13" s="1"/>
  <c r="AH13" i="13"/>
  <c r="AI13" i="13" s="1"/>
  <c r="AJ13" i="13" s="1"/>
  <c r="AC13" i="13" s="1"/>
  <c r="AG13" i="13"/>
  <c r="AH37" i="13"/>
  <c r="AI37" i="13" s="1"/>
  <c r="AJ37" i="13" s="1"/>
  <c r="AG37" i="13"/>
  <c r="AG82" i="13"/>
  <c r="AH82" i="13"/>
  <c r="AI82" i="13" s="1"/>
  <c r="AJ82" i="13" s="1"/>
  <c r="AH22" i="13"/>
  <c r="AI22" i="13" s="1"/>
  <c r="AJ22" i="13" s="1"/>
  <c r="AC22" i="13" s="1"/>
  <c r="AG22" i="13"/>
  <c r="AH86" i="13"/>
  <c r="AI86" i="13" s="1"/>
  <c r="AJ86" i="13" s="1"/>
  <c r="AG86" i="13"/>
  <c r="AC71" i="13"/>
  <c r="AC47" i="13"/>
  <c r="AC63" i="13"/>
  <c r="AC23" i="13"/>
  <c r="AC75" i="13"/>
  <c r="AC28" i="13"/>
  <c r="AC19" i="13"/>
  <c r="AC57" i="13"/>
  <c r="AG4" i="13"/>
  <c r="AH4" i="13"/>
  <c r="AI4" i="13" s="1"/>
  <c r="AJ4" i="13" s="1"/>
  <c r="AG33" i="13"/>
  <c r="AH33" i="13"/>
  <c r="AI33" i="13" s="1"/>
  <c r="AJ33" i="13" s="1"/>
  <c r="AG83" i="13"/>
  <c r="AH83" i="13"/>
  <c r="AI83" i="13" s="1"/>
  <c r="AJ83" i="13" s="1"/>
  <c r="AC83" i="13" s="1"/>
  <c r="AC20" i="13"/>
  <c r="AC76" i="13"/>
  <c r="AC50" i="13"/>
  <c r="AC29" i="13"/>
  <c r="AC12" i="13"/>
  <c r="AH42" i="13"/>
  <c r="AI42" i="13" s="1"/>
  <c r="AJ42" i="13" s="1"/>
  <c r="AC42" i="13" s="1"/>
  <c r="AG42" i="13"/>
  <c r="AG89" i="13"/>
  <c r="AH89" i="13"/>
  <c r="AI89" i="13" s="1"/>
  <c r="AJ89" i="13" s="1"/>
  <c r="AQ57" i="13"/>
  <c r="AV57" i="13" s="1"/>
  <c r="AC54" i="13"/>
  <c r="AC16" i="13"/>
  <c r="AC85" i="13"/>
  <c r="AC14" i="13"/>
  <c r="AC52" i="13"/>
  <c r="AC27" i="13"/>
  <c r="AC3" i="13"/>
  <c r="AE10" i="8"/>
  <c r="AP10" i="8" s="1"/>
  <c r="AD5" i="10"/>
  <c r="AO5" i="10" s="1"/>
  <c r="AQ44" i="10"/>
  <c r="AV44" i="10" s="1"/>
  <c r="X85" i="10"/>
  <c r="AF85" i="10"/>
  <c r="AG85" i="10" s="1"/>
  <c r="AE84" i="10"/>
  <c r="AP84" i="10" s="1"/>
  <c r="X84" i="10"/>
  <c r="R81" i="10"/>
  <c r="AF81" i="10"/>
  <c r="AG81" i="10"/>
  <c r="X81" i="10"/>
  <c r="AD80" i="10"/>
  <c r="AO80" i="10" s="1"/>
  <c r="AE86" i="10"/>
  <c r="AP86" i="10" s="1"/>
  <c r="X76" i="10"/>
  <c r="Q78" i="10"/>
  <c r="R66" i="10"/>
  <c r="R86" i="10"/>
  <c r="AE68" i="10"/>
  <c r="AP68" i="10" s="1"/>
  <c r="Q79" i="10"/>
  <c r="AE74" i="10"/>
  <c r="AP74" i="10" s="1"/>
  <c r="X73" i="10"/>
  <c r="AD68" i="10"/>
  <c r="AO68" i="10" s="1"/>
  <c r="Q74" i="10"/>
  <c r="Q69" i="10"/>
  <c r="AD51" i="10"/>
  <c r="AO51" i="10" s="1"/>
  <c r="AD72" i="10"/>
  <c r="AO72" i="10" s="1"/>
  <c r="AF52" i="10"/>
  <c r="AG52" i="10" s="1"/>
  <c r="X52" i="10"/>
  <c r="Q66" i="10"/>
  <c r="Q61" i="10"/>
  <c r="AF61" i="10" s="1"/>
  <c r="R69" i="10"/>
  <c r="R61" i="10"/>
  <c r="X61" i="10"/>
  <c r="Q56" i="10"/>
  <c r="Q55" i="10"/>
  <c r="R46" i="10"/>
  <c r="AD46" i="10"/>
  <c r="AO46" i="10" s="1"/>
  <c r="Q40" i="10"/>
  <c r="AE27" i="10"/>
  <c r="AP27" i="10" s="1"/>
  <c r="AF25" i="10"/>
  <c r="AG25" i="10" s="1"/>
  <c r="X25" i="10"/>
  <c r="Q37" i="10"/>
  <c r="AE31" i="10"/>
  <c r="AP31" i="10" s="1"/>
  <c r="X29" i="10"/>
  <c r="Q23" i="10"/>
  <c r="Q48" i="10"/>
  <c r="AE48" i="10" s="1"/>
  <c r="AP48" i="10" s="1"/>
  <c r="AD40" i="10"/>
  <c r="AO40" i="10" s="1"/>
  <c r="X37" i="10"/>
  <c r="AF37" i="10"/>
  <c r="AG37" i="10" s="1"/>
  <c r="AE35" i="10"/>
  <c r="AP35" i="10" s="1"/>
  <c r="R36" i="10"/>
  <c r="AE23" i="10"/>
  <c r="AP23" i="10" s="1"/>
  <c r="R16" i="10"/>
  <c r="X34" i="10"/>
  <c r="Q19" i="10"/>
  <c r="R19" i="10"/>
  <c r="AE17" i="10"/>
  <c r="AP17" i="10" s="1"/>
  <c r="Q15" i="10"/>
  <c r="Q12" i="10"/>
  <c r="X8" i="10"/>
  <c r="Q33" i="10"/>
  <c r="AD26" i="10"/>
  <c r="AO26" i="10" s="1"/>
  <c r="X17" i="10"/>
  <c r="R11" i="10"/>
  <c r="AF11" i="10" s="1"/>
  <c r="X12" i="10"/>
  <c r="AF12" i="10"/>
  <c r="AG12" i="10" s="1"/>
  <c r="AH32" i="10"/>
  <c r="AI32" i="10" s="1"/>
  <c r="AJ32" i="10" s="1"/>
  <c r="AC32" i="10" s="1"/>
  <c r="AF44" i="10"/>
  <c r="X44" i="10"/>
  <c r="AG44" i="10"/>
  <c r="AF21" i="10"/>
  <c r="AG21" i="10" s="1"/>
  <c r="X21" i="10"/>
  <c r="X39" i="10"/>
  <c r="X51" i="10"/>
  <c r="X54" i="10"/>
  <c r="X70" i="10"/>
  <c r="AH56" i="10"/>
  <c r="AI56" i="10" s="1"/>
  <c r="AJ56" i="10" s="1"/>
  <c r="X86" i="10"/>
  <c r="AF86" i="10"/>
  <c r="AH86" i="10" s="1"/>
  <c r="AI86" i="10" s="1"/>
  <c r="AJ86" i="10" s="1"/>
  <c r="X75" i="10"/>
  <c r="X87" i="10"/>
  <c r="AH83" i="10"/>
  <c r="AI83" i="10" s="1"/>
  <c r="AJ83" i="10" s="1"/>
  <c r="AC83" i="10" s="1"/>
  <c r="AF83" i="10"/>
  <c r="X83" i="10"/>
  <c r="AG83" i="10"/>
  <c r="AD79" i="10"/>
  <c r="AO79" i="10" s="1"/>
  <c r="Q45" i="10"/>
  <c r="AD45" i="10" s="1"/>
  <c r="AO45" i="10" s="1"/>
  <c r="R32" i="10"/>
  <c r="X11" i="10"/>
  <c r="Q3" i="10"/>
  <c r="AD3" i="10" s="1"/>
  <c r="AO3" i="10" s="1"/>
  <c r="X9" i="10"/>
  <c r="R5" i="10"/>
  <c r="R8" i="10"/>
  <c r="AF8" i="10" s="1"/>
  <c r="AE8" i="10"/>
  <c r="AP8" i="10" s="1"/>
  <c r="AQ8" i="10" s="1"/>
  <c r="AV8" i="10" s="1"/>
  <c r="AE47" i="10"/>
  <c r="AP47" i="10" s="1"/>
  <c r="AE21" i="10"/>
  <c r="AP21" i="10" s="1"/>
  <c r="AE54" i="10"/>
  <c r="AP54" i="10" s="1"/>
  <c r="R3" i="10"/>
  <c r="R84" i="10"/>
  <c r="AF84" i="10" s="1"/>
  <c r="AE80" i="10"/>
  <c r="AP80" i="10" s="1"/>
  <c r="AE88" i="10"/>
  <c r="AP88" i="10" s="1"/>
  <c r="AD86" i="10"/>
  <c r="AO86" i="10" s="1"/>
  <c r="R76" i="10"/>
  <c r="AD75" i="10"/>
  <c r="AO75" i="10" s="1"/>
  <c r="AD89" i="10"/>
  <c r="AO89" i="10" s="1"/>
  <c r="AE78" i="10"/>
  <c r="AP78" i="10" s="1"/>
  <c r="AE69" i="10"/>
  <c r="AP69" i="10" s="1"/>
  <c r="R68" i="10"/>
  <c r="Q76" i="10"/>
  <c r="AF76" i="10" s="1"/>
  <c r="R85" i="10"/>
  <c r="AE72" i="10"/>
  <c r="AP72" i="10" s="1"/>
  <c r="Q65" i="10"/>
  <c r="AE65" i="10" s="1"/>
  <c r="AP65" i="10" s="1"/>
  <c r="R65" i="10"/>
  <c r="AF65" i="10" s="1"/>
  <c r="X53" i="10"/>
  <c r="AD52" i="10"/>
  <c r="AO52" i="10" s="1"/>
  <c r="Q54" i="10"/>
  <c r="AF54" i="10" s="1"/>
  <c r="R54" i="10"/>
  <c r="AD48" i="10"/>
  <c r="AO48" i="10" s="1"/>
  <c r="Q51" i="10"/>
  <c r="AF51" i="10" s="1"/>
  <c r="AE42" i="10"/>
  <c r="AP42" i="10" s="1"/>
  <c r="AF42" i="10"/>
  <c r="AH42" i="10" s="1"/>
  <c r="AI42" i="10" s="1"/>
  <c r="AJ42" i="10" s="1"/>
  <c r="X42" i="10"/>
  <c r="AD37" i="10"/>
  <c r="AO37" i="10" s="1"/>
  <c r="AF27" i="10"/>
  <c r="AH27" i="10" s="1"/>
  <c r="AI27" i="10" s="1"/>
  <c r="AJ27" i="10" s="1"/>
  <c r="X27" i="10"/>
  <c r="X31" i="10"/>
  <c r="AE19" i="10"/>
  <c r="AP19" i="10" s="1"/>
  <c r="AG47" i="10"/>
  <c r="X47" i="10"/>
  <c r="AF47" i="10"/>
  <c r="AH47" i="10" s="1"/>
  <c r="AI47" i="10" s="1"/>
  <c r="AJ47" i="10" s="1"/>
  <c r="AC47" i="10" s="1"/>
  <c r="X35" i="10"/>
  <c r="AF35" i="10"/>
  <c r="AG35" i="10" s="1"/>
  <c r="Q75" i="10"/>
  <c r="AF75" i="10" s="1"/>
  <c r="X23" i="10"/>
  <c r="X15" i="10"/>
  <c r="AE15" i="10"/>
  <c r="AP15" i="10" s="1"/>
  <c r="AD28" i="10"/>
  <c r="AO28" i="10" s="1"/>
  <c r="Q20" i="10"/>
  <c r="AD20" i="10" s="1"/>
  <c r="AO20" i="10" s="1"/>
  <c r="AE14" i="10"/>
  <c r="AP14" i="10" s="1"/>
  <c r="X7" i="10"/>
  <c r="AE37" i="10"/>
  <c r="AP37" i="10" s="1"/>
  <c r="AD32" i="10"/>
  <c r="AO32" i="10" s="1"/>
  <c r="AD19" i="10"/>
  <c r="AO19" i="10" s="1"/>
  <c r="X22" i="10"/>
  <c r="AF60" i="10"/>
  <c r="AG60" i="10" s="1"/>
  <c r="X60" i="10"/>
  <c r="X13" i="10"/>
  <c r="AF26" i="10"/>
  <c r="AG26" i="10" s="1"/>
  <c r="X26" i="10"/>
  <c r="X88" i="10"/>
  <c r="X58" i="10"/>
  <c r="AH60" i="10"/>
  <c r="AI60" i="10" s="1"/>
  <c r="AJ60" i="10" s="1"/>
  <c r="AE2" i="10"/>
  <c r="AP2" i="10" s="1"/>
  <c r="Q38" i="10"/>
  <c r="AD33" i="10"/>
  <c r="AO33" i="10" s="1"/>
  <c r="R28" i="10"/>
  <c r="AD25" i="10"/>
  <c r="AO25" i="10" s="1"/>
  <c r="AD12" i="10"/>
  <c r="AO12" i="10" s="1"/>
  <c r="AD50" i="10"/>
  <c r="AO50" i="10" s="1"/>
  <c r="AD41" i="10"/>
  <c r="AO41" i="10" s="1"/>
  <c r="AD53" i="10"/>
  <c r="AO53" i="10" s="1"/>
  <c r="AQ53" i="10" s="1"/>
  <c r="AV53" i="10" s="1"/>
  <c r="AD73" i="10"/>
  <c r="AO73" i="10" s="1"/>
  <c r="AD69" i="10"/>
  <c r="AO69" i="10" s="1"/>
  <c r="AQ69" i="10" s="1"/>
  <c r="AV69" i="10" s="1"/>
  <c r="AD67" i="10"/>
  <c r="AO67" i="10" s="1"/>
  <c r="AD81" i="10"/>
  <c r="AO81" i="10" s="1"/>
  <c r="AD87" i="10"/>
  <c r="AO87" i="10" s="1"/>
  <c r="X10" i="10"/>
  <c r="R43" i="10"/>
  <c r="AE36" i="10"/>
  <c r="AP36" i="10" s="1"/>
  <c r="Q30" i="10"/>
  <c r="AD30" i="10" s="1"/>
  <c r="AO30" i="10" s="1"/>
  <c r="R30" i="10"/>
  <c r="Q29" i="10"/>
  <c r="AF29" i="10" s="1"/>
  <c r="R29" i="10"/>
  <c r="Q17" i="10"/>
  <c r="AF17" i="10" s="1"/>
  <c r="Q7" i="10"/>
  <c r="AD7" i="10" s="1"/>
  <c r="AO7" i="10" s="1"/>
  <c r="Q9" i="10"/>
  <c r="AF9" i="10" s="1"/>
  <c r="AE3" i="10"/>
  <c r="AP3" i="10" s="1"/>
  <c r="AE32" i="10"/>
  <c r="AP32" i="10" s="1"/>
  <c r="AE16" i="10"/>
  <c r="AP16" i="10" s="1"/>
  <c r="AE28" i="10"/>
  <c r="AP28" i="10" s="1"/>
  <c r="AE24" i="10"/>
  <c r="AP24" i="10" s="1"/>
  <c r="AE43" i="10"/>
  <c r="AP43" i="10" s="1"/>
  <c r="AE85" i="10"/>
  <c r="AP85" i="10" s="1"/>
  <c r="AE79" i="10"/>
  <c r="AP79" i="10" s="1"/>
  <c r="AD84" i="10"/>
  <c r="AO84" i="10" s="1"/>
  <c r="AE82" i="10"/>
  <c r="AP82" i="10" s="1"/>
  <c r="X80" i="10"/>
  <c r="R88" i="10"/>
  <c r="AF88" i="10" s="1"/>
  <c r="X77" i="10"/>
  <c r="AD76" i="10"/>
  <c r="AO76" i="10" s="1"/>
  <c r="AE89" i="10"/>
  <c r="AP89" i="10" s="1"/>
  <c r="AD78" i="10"/>
  <c r="AO78" i="10" s="1"/>
  <c r="AE73" i="10"/>
  <c r="AP73" i="10" s="1"/>
  <c r="R71" i="10"/>
  <c r="AF71" i="10" s="1"/>
  <c r="AE66" i="10"/>
  <c r="AP66" i="10" s="1"/>
  <c r="X65" i="10"/>
  <c r="R73" i="10"/>
  <c r="AF73" i="10" s="1"/>
  <c r="AE52" i="10"/>
  <c r="AP52" i="10" s="1"/>
  <c r="R72" i="10"/>
  <c r="AF72" i="10" s="1"/>
  <c r="Q62" i="10"/>
  <c r="AD62" i="10" s="1"/>
  <c r="AO62" i="10" s="1"/>
  <c r="AD60" i="10"/>
  <c r="AO60" i="10" s="1"/>
  <c r="R57" i="10"/>
  <c r="Q57" i="10"/>
  <c r="AF57" i="10" s="1"/>
  <c r="AE61" i="10"/>
  <c r="AP61" i="10" s="1"/>
  <c r="X57" i="10"/>
  <c r="AF56" i="10"/>
  <c r="AG56" i="10" s="1"/>
  <c r="X56" i="10"/>
  <c r="AE49" i="10"/>
  <c r="AP49" i="10" s="1"/>
  <c r="AE60" i="10"/>
  <c r="AP60" i="10" s="1"/>
  <c r="Q50" i="10"/>
  <c r="R50" i="10"/>
  <c r="AF50" i="10" s="1"/>
  <c r="AE45" i="10"/>
  <c r="AP45" i="10" s="1"/>
  <c r="Q70" i="10"/>
  <c r="AF70" i="10" s="1"/>
  <c r="Q58" i="10"/>
  <c r="AF58" i="10" s="1"/>
  <c r="R58" i="10"/>
  <c r="X41" i="10"/>
  <c r="AF40" i="10"/>
  <c r="AH40" i="10" s="1"/>
  <c r="AI40" i="10" s="1"/>
  <c r="AJ40" i="10" s="1"/>
  <c r="X40" i="10"/>
  <c r="R27" i="10"/>
  <c r="R42" i="10"/>
  <c r="R31" i="10"/>
  <c r="AF31" i="10" s="1"/>
  <c r="X19" i="10"/>
  <c r="AF19" i="10"/>
  <c r="AG19" i="10" s="1"/>
  <c r="AE40" i="10"/>
  <c r="AP40" i="10" s="1"/>
  <c r="R35" i="10"/>
  <c r="R39" i="10"/>
  <c r="AE38" i="10"/>
  <c r="AP38" i="10" s="1"/>
  <c r="R23" i="10"/>
  <c r="AF23" i="10" s="1"/>
  <c r="AF3" i="10"/>
  <c r="AH3" i="10" s="1"/>
  <c r="AI3" i="10" s="1"/>
  <c r="AJ3" i="10" s="1"/>
  <c r="X3" i="10"/>
  <c r="Q25" i="10"/>
  <c r="X18" i="10"/>
  <c r="AF14" i="10"/>
  <c r="AG14" i="10" s="1"/>
  <c r="X14" i="10"/>
  <c r="AH12" i="10"/>
  <c r="AI12" i="10" s="1"/>
  <c r="AJ12" i="10" s="1"/>
  <c r="AF43" i="10"/>
  <c r="AG43" i="10" s="1"/>
  <c r="X43" i="10"/>
  <c r="AF45" i="10"/>
  <c r="AG45" i="10" s="1"/>
  <c r="X45" i="10"/>
  <c r="AF55" i="10"/>
  <c r="AG55" i="10" s="1"/>
  <c r="X55" i="10"/>
  <c r="X50" i="10"/>
  <c r="AF78" i="10"/>
  <c r="X78" i="10"/>
  <c r="AG78" i="10"/>
  <c r="AF74" i="10"/>
  <c r="X74" i="10"/>
  <c r="AG74" i="10"/>
  <c r="AF66" i="10"/>
  <c r="AG66" i="10" s="1"/>
  <c r="X66" i="10"/>
  <c r="AF62" i="10"/>
  <c r="AG62" i="10" s="1"/>
  <c r="X62" i="10"/>
  <c r="AH74" i="10"/>
  <c r="AI74" i="10" s="1"/>
  <c r="AJ74" i="10" s="1"/>
  <c r="AF79" i="10"/>
  <c r="X79" i="10"/>
  <c r="AG79" i="10"/>
  <c r="AE6" i="10"/>
  <c r="AP6" i="10" s="1"/>
  <c r="AQ6" i="10" s="1"/>
  <c r="AV6" i="10" s="1"/>
  <c r="AE5" i="10"/>
  <c r="AP5" i="10" s="1"/>
  <c r="AQ5" i="10" s="1"/>
  <c r="AV5" i="10" s="1"/>
  <c r="X2" i="10"/>
  <c r="Q34" i="10"/>
  <c r="AD34" i="10" s="1"/>
  <c r="AO34" i="10" s="1"/>
  <c r="AD15" i="10"/>
  <c r="AO15" i="10" s="1"/>
  <c r="AD54" i="10"/>
  <c r="AO54" i="10" s="1"/>
  <c r="AD70" i="10"/>
  <c r="AO70" i="10" s="1"/>
  <c r="AD65" i="10"/>
  <c r="AO65" i="10" s="1"/>
  <c r="AD83" i="10"/>
  <c r="AO83" i="10" s="1"/>
  <c r="R34" i="10"/>
  <c r="R15" i="10"/>
  <c r="AF15" i="10" s="1"/>
  <c r="AE11" i="10"/>
  <c r="AP11" i="10" s="1"/>
  <c r="Q10" i="10"/>
  <c r="AF10" i="10" s="1"/>
  <c r="AE41" i="10"/>
  <c r="AP41" i="10" s="1"/>
  <c r="AE71" i="10"/>
  <c r="AP71" i="10" s="1"/>
  <c r="AE50" i="10"/>
  <c r="AP50" i="10" s="1"/>
  <c r="AE58" i="10"/>
  <c r="AP58" i="10" s="1"/>
  <c r="AE83" i="10"/>
  <c r="AP83" i="10" s="1"/>
  <c r="R6" i="10"/>
  <c r="AF6" i="10" s="1"/>
  <c r="Q2" i="10"/>
  <c r="AD2" i="10" s="1"/>
  <c r="AO2" i="10" s="1"/>
  <c r="X82" i="10"/>
  <c r="AF82" i="10"/>
  <c r="AG82" i="10" s="1"/>
  <c r="AE81" i="10"/>
  <c r="AP81" i="10" s="1"/>
  <c r="R80" i="10"/>
  <c r="AF80" i="10" s="1"/>
  <c r="AD88" i="10"/>
  <c r="AO88" i="10" s="1"/>
  <c r="AE76" i="10"/>
  <c r="AP76" i="10" s="1"/>
  <c r="R70" i="10"/>
  <c r="R89" i="10"/>
  <c r="X89" i="10"/>
  <c r="AG89" i="10"/>
  <c r="AF89" i="10"/>
  <c r="AH89" i="10" s="1"/>
  <c r="AI89" i="10" s="1"/>
  <c r="AJ89" i="10" s="1"/>
  <c r="AC89" i="10" s="1"/>
  <c r="Q77" i="10"/>
  <c r="AD77" i="10" s="1"/>
  <c r="AO77" i="10" s="1"/>
  <c r="AE70" i="10"/>
  <c r="AP70" i="10" s="1"/>
  <c r="AG69" i="10"/>
  <c r="X69" i="10"/>
  <c r="AF69" i="10"/>
  <c r="AH69" i="10" s="1"/>
  <c r="AI69" i="10" s="1"/>
  <c r="AJ69" i="10" s="1"/>
  <c r="AC69" i="10" s="1"/>
  <c r="AF64" i="10"/>
  <c r="AH64" i="10" s="1"/>
  <c r="AI64" i="10" s="1"/>
  <c r="AJ64" i="10" s="1"/>
  <c r="X64" i="10"/>
  <c r="R87" i="10"/>
  <c r="AF87" i="10" s="1"/>
  <c r="AF68" i="10"/>
  <c r="AG68" i="10" s="1"/>
  <c r="X68" i="10"/>
  <c r="Q82" i="10"/>
  <c r="AD82" i="10" s="1"/>
  <c r="AO82" i="10" s="1"/>
  <c r="AQ82" i="10" s="1"/>
  <c r="AV82" i="10" s="1"/>
  <c r="AD55" i="10"/>
  <c r="AO55" i="10" s="1"/>
  <c r="X72" i="10"/>
  <c r="Q64" i="10"/>
  <c r="AD64" i="10" s="1"/>
  <c r="AO64" i="10" s="1"/>
  <c r="Q59" i="10"/>
  <c r="AF59" i="10" s="1"/>
  <c r="R82" i="10"/>
  <c r="AD61" i="10"/>
  <c r="AO61" i="10" s="1"/>
  <c r="AQ61" i="10" s="1"/>
  <c r="AV61" i="10" s="1"/>
  <c r="AE56" i="10"/>
  <c r="AP56" i="10" s="1"/>
  <c r="AD56" i="10"/>
  <c r="AO56" i="10" s="1"/>
  <c r="AF49" i="10"/>
  <c r="AG49" i="10" s="1"/>
  <c r="X49" i="10"/>
  <c r="AD47" i="10"/>
  <c r="AO47" i="10" s="1"/>
  <c r="R51" i="10"/>
  <c r="X48" i="10"/>
  <c r="Q49" i="10"/>
  <c r="AD49" i="10" s="1"/>
  <c r="AO49" i="10" s="1"/>
  <c r="R49" i="10"/>
  <c r="AD42" i="10"/>
  <c r="AO42" i="10" s="1"/>
  <c r="AD36" i="10"/>
  <c r="AO36" i="10" s="1"/>
  <c r="AF28" i="10"/>
  <c r="AG28" i="10" s="1"/>
  <c r="X28" i="10"/>
  <c r="AD27" i="10"/>
  <c r="AO27" i="10" s="1"/>
  <c r="AE25" i="10"/>
  <c r="AP25" i="10" s="1"/>
  <c r="R41" i="10"/>
  <c r="AF41" i="10" s="1"/>
  <c r="X32" i="10"/>
  <c r="AG32" i="10"/>
  <c r="AF32" i="10"/>
  <c r="AD31" i="10"/>
  <c r="AO31" i="10" s="1"/>
  <c r="AE29" i="10"/>
  <c r="AP29" i="10" s="1"/>
  <c r="R53" i="10"/>
  <c r="AF53" i="10" s="1"/>
  <c r="X36" i="10"/>
  <c r="AF36" i="10"/>
  <c r="AH36" i="10" s="1"/>
  <c r="AI36" i="10" s="1"/>
  <c r="AJ36" i="10" s="1"/>
  <c r="AD35" i="10"/>
  <c r="AO35" i="10" s="1"/>
  <c r="AF38" i="10"/>
  <c r="X38" i="10"/>
  <c r="AG38" i="10"/>
  <c r="R37" i="10"/>
  <c r="X24" i="10"/>
  <c r="AD23" i="10"/>
  <c r="AO23" i="10" s="1"/>
  <c r="R21" i="10"/>
  <c r="Q18" i="10"/>
  <c r="AF18" i="10" s="1"/>
  <c r="Q13" i="10"/>
  <c r="AF13" i="10" s="1"/>
  <c r="R13" i="10"/>
  <c r="AD9" i="10"/>
  <c r="AO9" i="10" s="1"/>
  <c r="R24" i="10"/>
  <c r="AF24" i="10" s="1"/>
  <c r="AE18" i="10"/>
  <c r="AP18" i="10" s="1"/>
  <c r="AE12" i="10"/>
  <c r="AP12" i="10" s="1"/>
  <c r="AF16" i="10"/>
  <c r="AH16" i="10" s="1"/>
  <c r="AI16" i="10" s="1"/>
  <c r="AJ16" i="10" s="1"/>
  <c r="X16" i="10"/>
  <c r="AH26" i="10"/>
  <c r="AI26" i="10" s="1"/>
  <c r="AJ26" i="10" s="1"/>
  <c r="AH37" i="10"/>
  <c r="AI37" i="10" s="1"/>
  <c r="AJ37" i="10" s="1"/>
  <c r="AF30" i="10"/>
  <c r="AG30" i="10" s="1"/>
  <c r="X30" i="10"/>
  <c r="AG20" i="10"/>
  <c r="AF20" i="10"/>
  <c r="X20" i="10"/>
  <c r="AH30" i="10"/>
  <c r="AI30" i="10" s="1"/>
  <c r="AJ30" i="10" s="1"/>
  <c r="AH20" i="10"/>
  <c r="AI20" i="10" s="1"/>
  <c r="AJ20" i="10" s="1"/>
  <c r="AH38" i="10"/>
  <c r="AI38" i="10" s="1"/>
  <c r="AJ38" i="10" s="1"/>
  <c r="AH68" i="10"/>
  <c r="AI68" i="10" s="1"/>
  <c r="AJ68" i="10" s="1"/>
  <c r="AH44" i="10"/>
  <c r="AI44" i="10" s="1"/>
  <c r="AJ44" i="10" s="1"/>
  <c r="AC44" i="10" s="1"/>
  <c r="AF46" i="10"/>
  <c r="AH46" i="10" s="1"/>
  <c r="AI46" i="10" s="1"/>
  <c r="AJ46" i="10" s="1"/>
  <c r="AC46" i="10" s="1"/>
  <c r="X46" i="10"/>
  <c r="AG46" i="10"/>
  <c r="AH52" i="10"/>
  <c r="AI52" i="10" s="1"/>
  <c r="AJ52" i="10" s="1"/>
  <c r="X59" i="10"/>
  <c r="AH55" i="10"/>
  <c r="AI55" i="10" s="1"/>
  <c r="AJ55" i="10" s="1"/>
  <c r="AF63" i="10"/>
  <c r="AH63" i="10" s="1"/>
  <c r="AI63" i="10" s="1"/>
  <c r="AJ63" i="10" s="1"/>
  <c r="AC63" i="10" s="1"/>
  <c r="X63" i="10"/>
  <c r="AG63" i="10"/>
  <c r="AH79" i="10"/>
  <c r="AI79" i="10" s="1"/>
  <c r="AJ79" i="10" s="1"/>
  <c r="X71" i="10"/>
  <c r="AF67" i="10"/>
  <c r="AH67" i="10" s="1"/>
  <c r="AI67" i="10" s="1"/>
  <c r="AJ67" i="10" s="1"/>
  <c r="AC67" i="10" s="1"/>
  <c r="X67" i="10"/>
  <c r="AG67" i="10"/>
  <c r="AH81" i="10"/>
  <c r="AI81" i="10" s="1"/>
  <c r="AJ81" i="10" s="1"/>
  <c r="AC81" i="10" s="1"/>
  <c r="AH78" i="10"/>
  <c r="AI78" i="10" s="1"/>
  <c r="AJ78" i="10" s="1"/>
  <c r="AC78" i="10" s="1"/>
  <c r="X6" i="10"/>
  <c r="X5" i="10"/>
  <c r="AG5" i="10"/>
  <c r="AF5" i="10"/>
  <c r="AH5" i="10" s="1"/>
  <c r="AI5" i="10" s="1"/>
  <c r="AJ5" i="10" s="1"/>
  <c r="AC5" i="10" s="1"/>
  <c r="X4" i="10"/>
  <c r="AF4" i="10"/>
  <c r="AH4" i="10" s="1"/>
  <c r="AI4" i="10" s="1"/>
  <c r="AJ4" i="10" s="1"/>
  <c r="R40" i="10"/>
  <c r="R33" i="10"/>
  <c r="AE33" i="10"/>
  <c r="AP33" i="10" s="1"/>
  <c r="Q22" i="10"/>
  <c r="AF22" i="10" s="1"/>
  <c r="R22" i="10"/>
  <c r="AD14" i="10"/>
  <c r="AO14" i="10" s="1"/>
  <c r="AD43" i="10"/>
  <c r="AO43" i="10" s="1"/>
  <c r="AD16" i="10"/>
  <c r="AO16" i="10" s="1"/>
  <c r="AQ16" i="10" s="1"/>
  <c r="AV16" i="10" s="1"/>
  <c r="AD24" i="10"/>
  <c r="AO24" i="10" s="1"/>
  <c r="AD38" i="10"/>
  <c r="AO38" i="10" s="1"/>
  <c r="AD58" i="10"/>
  <c r="AO58" i="10" s="1"/>
  <c r="AD74" i="10"/>
  <c r="AO74" i="10" s="1"/>
  <c r="AD66" i="10"/>
  <c r="AO66" i="10" s="1"/>
  <c r="AD63" i="10"/>
  <c r="AO63" i="10" s="1"/>
  <c r="AD71" i="10"/>
  <c r="AO71" i="10" s="1"/>
  <c r="AD85" i="10"/>
  <c r="AO85" i="10" s="1"/>
  <c r="AQ85" i="10" s="1"/>
  <c r="AV85" i="10" s="1"/>
  <c r="Q39" i="10"/>
  <c r="AF39" i="10" s="1"/>
  <c r="AD21" i="10"/>
  <c r="AO21" i="10" s="1"/>
  <c r="AD11" i="10"/>
  <c r="AO11" i="10" s="1"/>
  <c r="AE9" i="10"/>
  <c r="AP9" i="10" s="1"/>
  <c r="Q4" i="10"/>
  <c r="AD4" i="10" s="1"/>
  <c r="AO4" i="10" s="1"/>
  <c r="R10" i="10"/>
  <c r="AE34" i="10"/>
  <c r="AP34" i="10" s="1"/>
  <c r="AE30" i="10"/>
  <c r="AP30" i="10" s="1"/>
  <c r="AE26" i="10"/>
  <c r="AP26" i="10" s="1"/>
  <c r="AE46" i="10"/>
  <c r="AP46" i="10" s="1"/>
  <c r="AE55" i="10"/>
  <c r="AP55" i="10" s="1"/>
  <c r="AE75" i="10"/>
  <c r="AP75" i="10" s="1"/>
  <c r="AE51" i="10"/>
  <c r="AP51" i="10" s="1"/>
  <c r="AE67" i="10"/>
  <c r="AP67" i="10" s="1"/>
  <c r="AE63" i="10"/>
  <c r="AP63" i="10" s="1"/>
  <c r="AE87" i="10"/>
  <c r="AP87" i="10" s="1"/>
  <c r="AQ22" i="8"/>
  <c r="AV22" i="8" s="1"/>
  <c r="AE82" i="8"/>
  <c r="AP82" i="8" s="1"/>
  <c r="X88" i="8"/>
  <c r="AD70" i="8"/>
  <c r="AO70" i="8" s="1"/>
  <c r="Q86" i="8"/>
  <c r="Q87" i="8"/>
  <c r="AD87" i="8" s="1"/>
  <c r="AO87" i="8" s="1"/>
  <c r="Q82" i="8"/>
  <c r="R82" i="8"/>
  <c r="R66" i="8"/>
  <c r="R71" i="8"/>
  <c r="Q71" i="8"/>
  <c r="X86" i="8"/>
  <c r="AF86" i="8"/>
  <c r="AG86" i="8" s="1"/>
  <c r="AD80" i="8"/>
  <c r="AO80" i="8" s="1"/>
  <c r="AF74" i="8"/>
  <c r="AG74" i="8" s="1"/>
  <c r="X74" i="8"/>
  <c r="R72" i="8"/>
  <c r="R70" i="8"/>
  <c r="AF70" i="8" s="1"/>
  <c r="AF71" i="8"/>
  <c r="AG71" i="8" s="1"/>
  <c r="X71" i="8"/>
  <c r="AD89" i="8"/>
  <c r="AO89" i="8" s="1"/>
  <c r="R85" i="8"/>
  <c r="AE86" i="8"/>
  <c r="AP86" i="8" s="1"/>
  <c r="AD82" i="8"/>
  <c r="AO82" i="8" s="1"/>
  <c r="AE70" i="8"/>
  <c r="AP70" i="8" s="1"/>
  <c r="AD88" i="8"/>
  <c r="AO88" i="8" s="1"/>
  <c r="AD74" i="8"/>
  <c r="AO74" i="8" s="1"/>
  <c r="AD60" i="8"/>
  <c r="AO60" i="8" s="1"/>
  <c r="Q68" i="8"/>
  <c r="X85" i="8"/>
  <c r="AD84" i="8"/>
  <c r="AO84" i="8" s="1"/>
  <c r="X70" i="8"/>
  <c r="AE89" i="8"/>
  <c r="AP89" i="8" s="1"/>
  <c r="X89" i="8"/>
  <c r="AF89" i="8"/>
  <c r="AG89" i="8"/>
  <c r="AD86" i="8"/>
  <c r="AO86" i="8" s="1"/>
  <c r="R80" i="8"/>
  <c r="AE74" i="8"/>
  <c r="AP74" i="8" s="1"/>
  <c r="X72" i="8"/>
  <c r="Q88" i="8"/>
  <c r="AF88" i="8" s="1"/>
  <c r="AG66" i="8"/>
  <c r="AF66" i="8"/>
  <c r="X66" i="8"/>
  <c r="Q58" i="8"/>
  <c r="AD58" i="8" s="1"/>
  <c r="AO58" i="8" s="1"/>
  <c r="X78" i="8"/>
  <c r="AF78" i="8"/>
  <c r="AG78" i="8" s="1"/>
  <c r="AE81" i="8"/>
  <c r="AP81" i="8" s="1"/>
  <c r="Q76" i="8"/>
  <c r="X63" i="8"/>
  <c r="AD62" i="8"/>
  <c r="AO62" i="8" s="1"/>
  <c r="AQ62" i="8" s="1"/>
  <c r="AV62" i="8" s="1"/>
  <c r="AE60" i="8"/>
  <c r="AP60" i="8" s="1"/>
  <c r="X84" i="8"/>
  <c r="Q69" i="8"/>
  <c r="R69" i="8"/>
  <c r="R56" i="8"/>
  <c r="AD68" i="8"/>
  <c r="AO68" i="8" s="1"/>
  <c r="R50" i="8"/>
  <c r="Q78" i="8"/>
  <c r="AE78" i="8" s="1"/>
  <c r="AP78" i="8" s="1"/>
  <c r="Q77" i="8"/>
  <c r="R76" i="8"/>
  <c r="AE76" i="8"/>
  <c r="AP76" i="8" s="1"/>
  <c r="R61" i="8"/>
  <c r="AE58" i="8"/>
  <c r="AP58" i="8" s="1"/>
  <c r="R48" i="8"/>
  <c r="R52" i="8"/>
  <c r="Q63" i="8"/>
  <c r="AD63" i="8" s="1"/>
  <c r="AO63" i="8" s="1"/>
  <c r="R53" i="8"/>
  <c r="AE47" i="8"/>
  <c r="AP47" i="8" s="1"/>
  <c r="X51" i="8"/>
  <c r="AF51" i="8"/>
  <c r="AG51" i="8" s="1"/>
  <c r="R42" i="8"/>
  <c r="Q37" i="8"/>
  <c r="AF37" i="8" s="1"/>
  <c r="AG37" i="8" s="1"/>
  <c r="R30" i="8"/>
  <c r="X19" i="8"/>
  <c r="R14" i="8"/>
  <c r="AD47" i="8"/>
  <c r="AO47" i="8" s="1"/>
  <c r="Q41" i="8"/>
  <c r="X27" i="8"/>
  <c r="R24" i="8"/>
  <c r="AE21" i="8"/>
  <c r="AP21" i="8" s="1"/>
  <c r="AH18" i="8"/>
  <c r="AI18" i="8" s="1"/>
  <c r="AJ18" i="8" s="1"/>
  <c r="AE16" i="8"/>
  <c r="AP16" i="8" s="1"/>
  <c r="AQ16" i="8" s="1"/>
  <c r="AV16" i="8" s="1"/>
  <c r="X5" i="8"/>
  <c r="Q43" i="8"/>
  <c r="AE39" i="8"/>
  <c r="AP39" i="8" s="1"/>
  <c r="AQ39" i="8" s="1"/>
  <c r="AV39" i="8" s="1"/>
  <c r="Q46" i="8"/>
  <c r="AG46" i="8"/>
  <c r="AF46" i="8"/>
  <c r="X46" i="8"/>
  <c r="AN46" i="8" s="1"/>
  <c r="Q44" i="8"/>
  <c r="AE43" i="8"/>
  <c r="AP43" i="8" s="1"/>
  <c r="X40" i="8"/>
  <c r="AD77" i="8"/>
  <c r="AO77" i="8" s="1"/>
  <c r="AD11" i="8"/>
  <c r="AO11" i="8" s="1"/>
  <c r="AE75" i="8"/>
  <c r="AP75" i="8" s="1"/>
  <c r="AE77" i="8"/>
  <c r="AP77" i="8" s="1"/>
  <c r="AH46" i="8"/>
  <c r="AI46" i="8" s="1"/>
  <c r="AJ46" i="8" s="1"/>
  <c r="AC46" i="8" s="1"/>
  <c r="X28" i="8"/>
  <c r="X36" i="8"/>
  <c r="AF58" i="8"/>
  <c r="AG58" i="8" s="1"/>
  <c r="X58" i="8"/>
  <c r="AF80" i="8"/>
  <c r="AG80" i="8" s="1"/>
  <c r="X80" i="8"/>
  <c r="AF82" i="8"/>
  <c r="AG82" i="8" s="1"/>
  <c r="X82" i="8"/>
  <c r="X73" i="8"/>
  <c r="X79" i="8"/>
  <c r="AH86" i="8"/>
  <c r="AI86" i="8" s="1"/>
  <c r="AJ86" i="8" s="1"/>
  <c r="R19" i="8"/>
  <c r="Q5" i="8"/>
  <c r="AE5" i="8" s="1"/>
  <c r="AP5" i="8" s="1"/>
  <c r="AD21" i="8"/>
  <c r="AO21" i="8" s="1"/>
  <c r="X24" i="8"/>
  <c r="Q18" i="8"/>
  <c r="R5" i="8"/>
  <c r="Q8" i="8"/>
  <c r="AD8" i="8" s="1"/>
  <c r="AO8" i="8" s="1"/>
  <c r="Q84" i="8"/>
  <c r="AD72" i="8"/>
  <c r="AO72" i="8" s="1"/>
  <c r="AE80" i="8"/>
  <c r="AP80" i="8" s="1"/>
  <c r="AD75" i="8"/>
  <c r="AO75" i="8" s="1"/>
  <c r="X60" i="8"/>
  <c r="AF60" i="8"/>
  <c r="AG60" i="8" s="1"/>
  <c r="Q60" i="8"/>
  <c r="R60" i="8"/>
  <c r="R67" i="8"/>
  <c r="Q79" i="8"/>
  <c r="AE79" i="8" s="1"/>
  <c r="AP79" i="8" s="1"/>
  <c r="Q56" i="8"/>
  <c r="AE56" i="8" s="1"/>
  <c r="AP56" i="8" s="1"/>
  <c r="AD55" i="8"/>
  <c r="AO55" i="8" s="1"/>
  <c r="R51" i="8"/>
  <c r="Q49" i="8"/>
  <c r="AE49" i="8" s="1"/>
  <c r="AP49" i="8" s="1"/>
  <c r="R49" i="8"/>
  <c r="X38" i="8"/>
  <c r="X34" i="8"/>
  <c r="AF30" i="8"/>
  <c r="AH30" i="8" s="1"/>
  <c r="AI30" i="8" s="1"/>
  <c r="AJ30" i="8" s="1"/>
  <c r="X30" i="8"/>
  <c r="X26" i="8"/>
  <c r="X52" i="8"/>
  <c r="Q38" i="8"/>
  <c r="AF38" i="8" s="1"/>
  <c r="X33" i="8"/>
  <c r="Q32" i="8"/>
  <c r="AD32" i="8" s="1"/>
  <c r="AO32" i="8" s="1"/>
  <c r="R32" i="8"/>
  <c r="AD18" i="8"/>
  <c r="AO18" i="8" s="1"/>
  <c r="R54" i="8"/>
  <c r="AD54" i="8"/>
  <c r="AO54" i="8" s="1"/>
  <c r="AD35" i="8"/>
  <c r="AO35" i="8" s="1"/>
  <c r="Q31" i="8"/>
  <c r="Q26" i="8"/>
  <c r="R26" i="8"/>
  <c r="R16" i="8"/>
  <c r="Q51" i="8"/>
  <c r="AE51" i="8" s="1"/>
  <c r="AP51" i="8" s="1"/>
  <c r="AE42" i="8"/>
  <c r="AP42" i="8" s="1"/>
  <c r="Q36" i="8"/>
  <c r="AF36" i="8" s="1"/>
  <c r="R36" i="8"/>
  <c r="X11" i="8"/>
  <c r="AD46" i="8"/>
  <c r="AO46" i="8" s="1"/>
  <c r="AD42" i="8"/>
  <c r="AO42" i="8" s="1"/>
  <c r="R40" i="8"/>
  <c r="AF40" i="8" s="1"/>
  <c r="AE40" i="8"/>
  <c r="AP40" i="8" s="1"/>
  <c r="Q35" i="8"/>
  <c r="AE31" i="8"/>
  <c r="AP31" i="8" s="1"/>
  <c r="X31" i="8"/>
  <c r="Q27" i="8"/>
  <c r="AE27" i="8" s="1"/>
  <c r="AP27" i="8" s="1"/>
  <c r="X13" i="8"/>
  <c r="AD49" i="8"/>
  <c r="AO49" i="8" s="1"/>
  <c r="AD69" i="8"/>
  <c r="AO69" i="8" s="1"/>
  <c r="AD79" i="8"/>
  <c r="AO79" i="8" s="1"/>
  <c r="AE61" i="8"/>
  <c r="AP61" i="8" s="1"/>
  <c r="AE84" i="8"/>
  <c r="AP84" i="8" s="1"/>
  <c r="AE85" i="8"/>
  <c r="AP85" i="8" s="1"/>
  <c r="AE88" i="8"/>
  <c r="AP88" i="8" s="1"/>
  <c r="AD10" i="8"/>
  <c r="AO10" i="8" s="1"/>
  <c r="AF49" i="8"/>
  <c r="AG49" i="8" s="1"/>
  <c r="X49" i="8"/>
  <c r="AH37" i="8"/>
  <c r="AI37" i="8" s="1"/>
  <c r="AJ37" i="8" s="1"/>
  <c r="AC37" i="8" s="1"/>
  <c r="X45" i="8"/>
  <c r="AH51" i="8"/>
  <c r="AI51" i="8" s="1"/>
  <c r="AJ51" i="8" s="1"/>
  <c r="AH89" i="8"/>
  <c r="AI89" i="8" s="1"/>
  <c r="AJ89" i="8" s="1"/>
  <c r="AC89" i="8" s="1"/>
  <c r="AH60" i="8"/>
  <c r="AI60" i="8" s="1"/>
  <c r="AJ60" i="8" s="1"/>
  <c r="AF87" i="8"/>
  <c r="AH87" i="8" s="1"/>
  <c r="AI87" i="8" s="1"/>
  <c r="AJ87" i="8" s="1"/>
  <c r="AC87" i="8" s="1"/>
  <c r="X87" i="8"/>
  <c r="AG87" i="8"/>
  <c r="AH74" i="8"/>
  <c r="AI74" i="8" s="1"/>
  <c r="AJ74" i="8" s="1"/>
  <c r="AH80" i="8"/>
  <c r="AI80" i="8" s="1"/>
  <c r="AJ80" i="8" s="1"/>
  <c r="AF16" i="8"/>
  <c r="AG16" i="8" s="1"/>
  <c r="X16" i="8"/>
  <c r="R6" i="8"/>
  <c r="R4" i="8"/>
  <c r="AE4" i="8"/>
  <c r="AP4" i="8" s="1"/>
  <c r="AG18" i="8"/>
  <c r="AF18" i="8"/>
  <c r="X18" i="8"/>
  <c r="R22" i="8"/>
  <c r="Q23" i="8"/>
  <c r="AE23" i="8" s="1"/>
  <c r="AP23" i="8" s="1"/>
  <c r="Q24" i="8"/>
  <c r="AF24" i="8" s="1"/>
  <c r="Q25" i="8"/>
  <c r="AD25" i="8" s="1"/>
  <c r="AO25" i="8" s="1"/>
  <c r="X7" i="8"/>
  <c r="X12" i="8"/>
  <c r="Q3" i="8"/>
  <c r="AF3" i="8" s="1"/>
  <c r="X3" i="8"/>
  <c r="X67" i="8"/>
  <c r="AD66" i="8"/>
  <c r="AO66" i="8" s="1"/>
  <c r="Q73" i="8"/>
  <c r="AF73" i="8" s="1"/>
  <c r="R73" i="8"/>
  <c r="Q72" i="8"/>
  <c r="AF72" i="8" s="1"/>
  <c r="X62" i="8"/>
  <c r="R59" i="8"/>
  <c r="Q59" i="8"/>
  <c r="AE59" i="8" s="1"/>
  <c r="AP59" i="8" s="1"/>
  <c r="R68" i="8"/>
  <c r="AE68" i="8"/>
  <c r="AP68" i="8" s="1"/>
  <c r="R75" i="8"/>
  <c r="AD76" i="8"/>
  <c r="AO76" i="8" s="1"/>
  <c r="AF56" i="8"/>
  <c r="AG56" i="8"/>
  <c r="X56" i="8"/>
  <c r="X50" i="8"/>
  <c r="AF47" i="8"/>
  <c r="AG47" i="8" s="1"/>
  <c r="X47" i="8"/>
  <c r="X39" i="8"/>
  <c r="AG39" i="8"/>
  <c r="AF39" i="8"/>
  <c r="AD51" i="8"/>
  <c r="AO51" i="8" s="1"/>
  <c r="R47" i="8"/>
  <c r="Q19" i="8"/>
  <c r="AE19" i="8" s="1"/>
  <c r="AP19" i="8" s="1"/>
  <c r="X17" i="8"/>
  <c r="X4" i="8"/>
  <c r="X2" i="8"/>
  <c r="Q57" i="8"/>
  <c r="AD57" i="8" s="1"/>
  <c r="AO57" i="8" s="1"/>
  <c r="AG54" i="8"/>
  <c r="X54" i="8"/>
  <c r="AF54" i="8"/>
  <c r="AF44" i="8"/>
  <c r="X44" i="8"/>
  <c r="AG44" i="8"/>
  <c r="X23" i="8"/>
  <c r="AF23" i="8"/>
  <c r="AH23" i="8" s="1"/>
  <c r="AI23" i="8" s="1"/>
  <c r="AJ23" i="8" s="1"/>
  <c r="AF22" i="8"/>
  <c r="AG22" i="8" s="1"/>
  <c r="X10" i="8"/>
  <c r="AE41" i="8"/>
  <c r="AP41" i="8" s="1"/>
  <c r="Q28" i="8"/>
  <c r="AF28" i="8" s="1"/>
  <c r="R28" i="8"/>
  <c r="AE46" i="8"/>
  <c r="AP46" i="8" s="1"/>
  <c r="AD43" i="8"/>
  <c r="AO43" i="8" s="1"/>
  <c r="X43" i="8"/>
  <c r="AF43" i="8"/>
  <c r="AG43" i="8" s="1"/>
  <c r="AF41" i="8"/>
  <c r="X41" i="8"/>
  <c r="AG41" i="8"/>
  <c r="Q34" i="8"/>
  <c r="AE34" i="8" s="1"/>
  <c r="AP34" i="8" s="1"/>
  <c r="AE30" i="8"/>
  <c r="AP30" i="8" s="1"/>
  <c r="X22" i="8"/>
  <c r="X14" i="8"/>
  <c r="AD30" i="8"/>
  <c r="AO30" i="8" s="1"/>
  <c r="AD38" i="8"/>
  <c r="AO38" i="8" s="1"/>
  <c r="AD65" i="8"/>
  <c r="AO65" i="8" s="1"/>
  <c r="AD81" i="8"/>
  <c r="AO81" i="8" s="1"/>
  <c r="AD71" i="8"/>
  <c r="AO71" i="8" s="1"/>
  <c r="AD61" i="8"/>
  <c r="AO61" i="8" s="1"/>
  <c r="AE28" i="8"/>
  <c r="AP28" i="8" s="1"/>
  <c r="AE36" i="8"/>
  <c r="AP36" i="8" s="1"/>
  <c r="AF8" i="8"/>
  <c r="AG8" i="8" s="1"/>
  <c r="X8" i="8"/>
  <c r="AF32" i="8"/>
  <c r="AH32" i="8" s="1"/>
  <c r="AI32" i="8" s="1"/>
  <c r="AJ32" i="8" s="1"/>
  <c r="X32" i="8"/>
  <c r="AH39" i="8"/>
  <c r="AI39" i="8" s="1"/>
  <c r="AJ39" i="8" s="1"/>
  <c r="AC39" i="8" s="1"/>
  <c r="AH61" i="8"/>
  <c r="AI61" i="8" s="1"/>
  <c r="AJ61" i="8" s="1"/>
  <c r="X57" i="8"/>
  <c r="AH58" i="8"/>
  <c r="AI58" i="8" s="1"/>
  <c r="AJ58" i="8" s="1"/>
  <c r="AH66" i="8"/>
  <c r="AI66" i="8" s="1"/>
  <c r="AJ66" i="8" s="1"/>
  <c r="AC66" i="8" s="1"/>
  <c r="AH56" i="8"/>
  <c r="AI56" i="8" s="1"/>
  <c r="AJ56" i="8" s="1"/>
  <c r="AC56" i="8" s="1"/>
  <c r="AF65" i="8"/>
  <c r="X65" i="8"/>
  <c r="AG65" i="8"/>
  <c r="AF69" i="8"/>
  <c r="AH69" i="8" s="1"/>
  <c r="AI69" i="8" s="1"/>
  <c r="AJ69" i="8" s="1"/>
  <c r="AC69" i="8" s="1"/>
  <c r="X69" i="8"/>
  <c r="AG69" i="8"/>
  <c r="AF83" i="8"/>
  <c r="X83" i="8"/>
  <c r="AG83" i="8"/>
  <c r="X90" i="8"/>
  <c r="AD5" i="8"/>
  <c r="AO5" i="8" s="1"/>
  <c r="R3" i="8"/>
  <c r="R31" i="8"/>
  <c r="AF31" i="8" s="1"/>
  <c r="X20" i="8"/>
  <c r="Q17" i="8"/>
  <c r="AD17" i="8" s="1"/>
  <c r="AO17" i="8" s="1"/>
  <c r="X15" i="8"/>
  <c r="AF15" i="8"/>
  <c r="AG15" i="8" s="1"/>
  <c r="Q4" i="8"/>
  <c r="AD4" i="8" s="1"/>
  <c r="AO4" i="8" s="1"/>
  <c r="Q9" i="8"/>
  <c r="AE9" i="8" s="1"/>
  <c r="AP9" i="8" s="1"/>
  <c r="AF9" i="8"/>
  <c r="AG9" i="8" s="1"/>
  <c r="X9" i="8"/>
  <c r="R21" i="8"/>
  <c r="AF21" i="8" s="1"/>
  <c r="R11" i="8"/>
  <c r="AF11" i="8" s="1"/>
  <c r="Q7" i="8"/>
  <c r="AF7" i="8" s="1"/>
  <c r="AE8" i="8"/>
  <c r="AP8" i="8" s="1"/>
  <c r="AE3" i="8"/>
  <c r="AP3" i="8" s="1"/>
  <c r="R84" i="8"/>
  <c r="AF84" i="8" s="1"/>
  <c r="R79" i="8"/>
  <c r="X75" i="8"/>
  <c r="AF75" i="8"/>
  <c r="AH75" i="8" s="1"/>
  <c r="AI75" i="8" s="1"/>
  <c r="AJ75" i="8" s="1"/>
  <c r="AE66" i="8"/>
  <c r="AP66" i="8" s="1"/>
  <c r="X64" i="8"/>
  <c r="AD78" i="8"/>
  <c r="AO78" i="8" s="1"/>
  <c r="R81" i="8"/>
  <c r="AF81" i="8" s="1"/>
  <c r="X81" i="8"/>
  <c r="R62" i="8"/>
  <c r="AF62" i="8" s="1"/>
  <c r="X59" i="8"/>
  <c r="AF59" i="8"/>
  <c r="AH59" i="8" s="1"/>
  <c r="AI59" i="8" s="1"/>
  <c r="AJ59" i="8" s="1"/>
  <c r="AC59" i="8" s="1"/>
  <c r="AG59" i="8"/>
  <c r="X68" i="8"/>
  <c r="AF68" i="8"/>
  <c r="AH68" i="8" s="1"/>
  <c r="AI68" i="8" s="1"/>
  <c r="AJ68" i="8" s="1"/>
  <c r="Q67" i="8"/>
  <c r="AD67" i="8" s="1"/>
  <c r="AO67" i="8" s="1"/>
  <c r="X76" i="8"/>
  <c r="AF76" i="8"/>
  <c r="AG76" i="8"/>
  <c r="Q53" i="8"/>
  <c r="AF53" i="8" s="1"/>
  <c r="AG53" i="8" s="1"/>
  <c r="AE44" i="8"/>
  <c r="AP44" i="8" s="1"/>
  <c r="Q85" i="8"/>
  <c r="AD85" i="8" s="1"/>
  <c r="AO85" i="8" s="1"/>
  <c r="AQ85" i="8" s="1"/>
  <c r="AV85" i="8" s="1"/>
  <c r="Q64" i="8"/>
  <c r="AE64" i="8" s="1"/>
  <c r="AP64" i="8" s="1"/>
  <c r="R64" i="8"/>
  <c r="AE55" i="8"/>
  <c r="AP55" i="8" s="1"/>
  <c r="X55" i="8"/>
  <c r="AF55" i="8"/>
  <c r="AH55" i="8" s="1"/>
  <c r="AI55" i="8" s="1"/>
  <c r="AJ55" i="8" s="1"/>
  <c r="AG55" i="8"/>
  <c r="AE37" i="8"/>
  <c r="AP37" i="8" s="1"/>
  <c r="Q52" i="8"/>
  <c r="AF52" i="8" s="1"/>
  <c r="AD37" i="8"/>
  <c r="AO37" i="8" s="1"/>
  <c r="AD33" i="8"/>
  <c r="AO33" i="8" s="1"/>
  <c r="AD29" i="8"/>
  <c r="AO29" i="8" s="1"/>
  <c r="AQ29" i="8" s="1"/>
  <c r="AV29" i="8" s="1"/>
  <c r="AF25" i="8"/>
  <c r="AG25" i="8" s="1"/>
  <c r="X25" i="8"/>
  <c r="AD20" i="8"/>
  <c r="AO20" i="8" s="1"/>
  <c r="AQ20" i="8" s="1"/>
  <c r="AV20" i="8" s="1"/>
  <c r="AE18" i="8"/>
  <c r="AP18" i="8" s="1"/>
  <c r="AE54" i="8"/>
  <c r="AP54" i="8" s="1"/>
  <c r="Q48" i="8"/>
  <c r="AD48" i="8" s="1"/>
  <c r="AO48" i="8" s="1"/>
  <c r="AE35" i="8"/>
  <c r="AP35" i="8" s="1"/>
  <c r="X35" i="8"/>
  <c r="AF35" i="8"/>
  <c r="AH35" i="8" s="1"/>
  <c r="AI35" i="8" s="1"/>
  <c r="AJ35" i="8" s="1"/>
  <c r="AD27" i="8"/>
  <c r="AO27" i="8" s="1"/>
  <c r="R7" i="8"/>
  <c r="Q50" i="8"/>
  <c r="AD50" i="8" s="1"/>
  <c r="AO50" i="8" s="1"/>
  <c r="Q45" i="8"/>
  <c r="AE45" i="8" s="1"/>
  <c r="AP45" i="8" s="1"/>
  <c r="Q33" i="8"/>
  <c r="AE33" i="8" s="1"/>
  <c r="AP33" i="8" s="1"/>
  <c r="R29" i="8"/>
  <c r="AF29" i="8" s="1"/>
  <c r="AE25" i="8"/>
  <c r="AP25" i="8" s="1"/>
  <c r="AF6" i="8"/>
  <c r="AG6" i="8" s="1"/>
  <c r="X6" i="8"/>
  <c r="AG42" i="8"/>
  <c r="X42" i="8"/>
  <c r="AF42" i="8"/>
  <c r="AH42" i="8" s="1"/>
  <c r="AI42" i="8" s="1"/>
  <c r="AJ42" i="8" s="1"/>
  <c r="AC42" i="8" s="1"/>
  <c r="AD40" i="8"/>
  <c r="AO40" i="8" s="1"/>
  <c r="AQ40" i="8" s="1"/>
  <c r="AV40" i="8" s="1"/>
  <c r="AD36" i="8"/>
  <c r="AO36" i="8" s="1"/>
  <c r="AQ36" i="8" s="1"/>
  <c r="AV36" i="8" s="1"/>
  <c r="AD31" i="8"/>
  <c r="AO31" i="8" s="1"/>
  <c r="AH15" i="8"/>
  <c r="AI15" i="8" s="1"/>
  <c r="AJ15" i="8" s="1"/>
  <c r="AD44" i="8"/>
  <c r="AO44" i="8" s="1"/>
  <c r="AD41" i="8"/>
  <c r="AO41" i="8" s="1"/>
  <c r="AD56" i="8"/>
  <c r="AO56" i="8" s="1"/>
  <c r="AD83" i="8"/>
  <c r="AO83" i="8" s="1"/>
  <c r="AE71" i="8"/>
  <c r="AP71" i="8" s="1"/>
  <c r="AE67" i="8"/>
  <c r="AP67" i="8" s="1"/>
  <c r="AE65" i="8"/>
  <c r="AP65" i="8" s="1"/>
  <c r="AE83" i="8"/>
  <c r="AP83" i="8" s="1"/>
  <c r="AE69" i="8"/>
  <c r="AP69" i="8" s="1"/>
  <c r="AD9" i="8"/>
  <c r="AO9" i="8" s="1"/>
  <c r="AH25" i="8"/>
  <c r="AI25" i="8" s="1"/>
  <c r="AJ25" i="8" s="1"/>
  <c r="AH41" i="8"/>
  <c r="AI41" i="8" s="1"/>
  <c r="AJ41" i="8" s="1"/>
  <c r="AF48" i="8"/>
  <c r="AH48" i="8" s="1"/>
  <c r="AI48" i="8" s="1"/>
  <c r="AJ48" i="8" s="1"/>
  <c r="X48" i="8"/>
  <c r="AH54" i="8"/>
  <c r="AI54" i="8" s="1"/>
  <c r="AJ54" i="8" s="1"/>
  <c r="AC54" i="8" s="1"/>
  <c r="AH44" i="8"/>
  <c r="AI44" i="8" s="1"/>
  <c r="AJ44" i="8" s="1"/>
  <c r="AC44" i="8" s="1"/>
  <c r="AF61" i="8"/>
  <c r="X61" i="8"/>
  <c r="AG61" i="8"/>
  <c r="AF77" i="8"/>
  <c r="AH77" i="8" s="1"/>
  <c r="AI77" i="8" s="1"/>
  <c r="AJ77" i="8" s="1"/>
  <c r="X77" i="8"/>
  <c r="AH65" i="8"/>
  <c r="AI65" i="8" s="1"/>
  <c r="AJ65" i="8" s="1"/>
  <c r="AC65" i="8" s="1"/>
  <c r="AH83" i="8"/>
  <c r="AI83" i="8" s="1"/>
  <c r="AJ83" i="8" s="1"/>
  <c r="AH78" i="8"/>
  <c r="AI78" i="8" s="1"/>
  <c r="AJ78" i="8" s="1"/>
  <c r="AH71" i="8"/>
  <c r="AI71" i="8" s="1"/>
  <c r="AJ71" i="8" s="1"/>
  <c r="AH76" i="8"/>
  <c r="AI76" i="8" s="1"/>
  <c r="AJ76" i="8" s="1"/>
  <c r="AH82" i="8"/>
  <c r="AI82" i="8" s="1"/>
  <c r="AJ82" i="8" s="1"/>
  <c r="AH16" i="8"/>
  <c r="AI16" i="8" s="1"/>
  <c r="AJ16" i="8" s="1"/>
  <c r="R15" i="8"/>
  <c r="R10" i="8"/>
  <c r="AF10" i="8" s="1"/>
  <c r="Q2" i="8"/>
  <c r="AE2" i="8" s="1"/>
  <c r="AP2" i="8" s="1"/>
  <c r="Q15" i="8"/>
  <c r="AE15" i="8" s="1"/>
  <c r="AP15" i="8" s="1"/>
  <c r="AE6" i="8"/>
  <c r="AP6" i="8" s="1"/>
  <c r="AQ6" i="8" s="1"/>
  <c r="AV6" i="8" s="1"/>
  <c r="R20" i="8"/>
  <c r="AF20" i="8" s="1"/>
  <c r="Q13" i="8"/>
  <c r="AD13" i="8" s="1"/>
  <c r="AO13" i="8" s="1"/>
  <c r="AE24" i="8"/>
  <c r="AP24" i="8" s="1"/>
  <c r="AD23" i="8"/>
  <c r="AO23" i="8" s="1"/>
  <c r="Q14" i="8"/>
  <c r="AE14" i="8" s="1"/>
  <c r="AP14" i="8" s="1"/>
  <c r="Q12" i="8"/>
  <c r="AE12" i="8" s="1"/>
  <c r="AP12" i="8" s="1"/>
  <c r="R9" i="8"/>
  <c r="AH8" i="8"/>
  <c r="AI8" i="8" s="1"/>
  <c r="AJ8" i="8" s="1"/>
  <c r="R2" i="8"/>
  <c r="O33" i="7"/>
  <c r="O31" i="7"/>
  <c r="O35" i="7"/>
  <c r="O21" i="7"/>
  <c r="O87" i="7"/>
  <c r="O83" i="7"/>
  <c r="O79" i="7"/>
  <c r="O75" i="7"/>
  <c r="O71" i="7"/>
  <c r="O67" i="7"/>
  <c r="O63" i="7"/>
  <c r="O59" i="7"/>
  <c r="O55" i="7"/>
  <c r="O27" i="7"/>
  <c r="O7" i="7"/>
  <c r="O16" i="7"/>
  <c r="O4" i="7"/>
  <c r="O6" i="7"/>
  <c r="O8" i="7"/>
  <c r="N22" i="7"/>
  <c r="Q11" i="7" s="1"/>
  <c r="O13" i="7"/>
  <c r="O20" i="7"/>
  <c r="O41" i="7"/>
  <c r="O43" i="7"/>
  <c r="O5" i="7"/>
  <c r="O37" i="7"/>
  <c r="O10" i="7"/>
  <c r="O15" i="7"/>
  <c r="O26" i="7"/>
  <c r="O29" i="7"/>
  <c r="O39" i="7"/>
  <c r="L17" i="7"/>
  <c r="L6" i="7"/>
  <c r="L15" i="7"/>
  <c r="L16" i="7"/>
  <c r="L5" i="7"/>
  <c r="L12" i="7"/>
  <c r="L13" i="7"/>
  <c r="O17" i="7"/>
  <c r="O18" i="7"/>
  <c r="O2" i="7"/>
  <c r="O11" i="7"/>
  <c r="O12" i="7"/>
  <c r="O25" i="7"/>
  <c r="L14" i="7"/>
  <c r="O3" i="7"/>
  <c r="O9" i="7"/>
  <c r="O14" i="7"/>
  <c r="O52" i="7"/>
  <c r="O50" i="7"/>
  <c r="O48" i="7"/>
  <c r="O46" i="7"/>
  <c r="O44" i="7"/>
  <c r="L20" i="7"/>
  <c r="L23" i="7"/>
  <c r="O24" i="7"/>
  <c r="L25" i="7"/>
  <c r="L8" i="7"/>
  <c r="L11" i="7"/>
  <c r="O19" i="7"/>
  <c r="O23" i="7"/>
  <c r="O28" i="7"/>
  <c r="L37" i="7"/>
  <c r="L39" i="7"/>
  <c r="L41" i="7"/>
  <c r="L43" i="7"/>
  <c r="O22" i="7"/>
  <c r="O30" i="7"/>
  <c r="O32" i="7"/>
  <c r="O34" i="7"/>
  <c r="O36" i="7"/>
  <c r="O38" i="7"/>
  <c r="O40" i="7"/>
  <c r="O42" i="7"/>
  <c r="L55" i="7"/>
  <c r="O56" i="7"/>
  <c r="L59" i="7"/>
  <c r="O60" i="7"/>
  <c r="L63" i="7"/>
  <c r="O64" i="7"/>
  <c r="L67" i="7"/>
  <c r="O68" i="7"/>
  <c r="L71" i="7"/>
  <c r="O72" i="7"/>
  <c r="L75" i="7"/>
  <c r="O76" i="7"/>
  <c r="L79" i="7"/>
  <c r="O80" i="7"/>
  <c r="L83" i="7"/>
  <c r="O84" i="7"/>
  <c r="L87" i="7"/>
  <c r="O88" i="7"/>
  <c r="L45" i="7"/>
  <c r="L46" i="7"/>
  <c r="L47" i="7"/>
  <c r="L48" i="7"/>
  <c r="L49" i="7"/>
  <c r="L50" i="7"/>
  <c r="L51" i="7"/>
  <c r="L52" i="7"/>
  <c r="L53" i="7"/>
  <c r="O54" i="7"/>
  <c r="O57" i="7"/>
  <c r="O58" i="7"/>
  <c r="L61" i="7"/>
  <c r="O62" i="7"/>
  <c r="O65" i="7"/>
  <c r="O66" i="7"/>
  <c r="O69" i="7"/>
  <c r="O70" i="7"/>
  <c r="O73" i="7"/>
  <c r="O74" i="7"/>
  <c r="O78" i="7"/>
  <c r="O82" i="7"/>
  <c r="O85" i="7"/>
  <c r="O86" i="7"/>
  <c r="O89" i="7"/>
  <c r="O90" i="7"/>
  <c r="O45" i="7"/>
  <c r="O47" i="7"/>
  <c r="O49" i="7"/>
  <c r="O51" i="7"/>
  <c r="O53" i="7"/>
  <c r="L54" i="7"/>
  <c r="L58" i="7"/>
  <c r="O61" i="7"/>
  <c r="L62" i="7"/>
  <c r="L66" i="7"/>
  <c r="L70" i="7"/>
  <c r="L74" i="7"/>
  <c r="O77" i="7"/>
  <c r="L78" i="7"/>
  <c r="O81" i="7"/>
  <c r="L82" i="7"/>
  <c r="L86" i="7"/>
  <c r="L90" i="7"/>
  <c r="B9" i="4"/>
  <c r="V14" i="7" s="1"/>
  <c r="T19" i="7" s="1"/>
  <c r="B5" i="4"/>
  <c r="V10" i="7" s="1"/>
  <c r="Q51" i="7" l="1"/>
  <c r="R14" i="7"/>
  <c r="Q14" i="7"/>
  <c r="Q59" i="7"/>
  <c r="Q71" i="7"/>
  <c r="R43" i="7"/>
  <c r="Q76" i="7"/>
  <c r="Q48" i="7"/>
  <c r="Q83" i="7"/>
  <c r="Q32" i="7"/>
  <c r="R71" i="7"/>
  <c r="R65" i="7"/>
  <c r="Q90" i="7"/>
  <c r="R9" i="7"/>
  <c r="R64" i="7"/>
  <c r="R20" i="7"/>
  <c r="Q54" i="7"/>
  <c r="R84" i="7"/>
  <c r="AL37" i="13"/>
  <c r="B26" i="14" s="1"/>
  <c r="W13" i="4" s="1"/>
  <c r="V18" i="4" s="1"/>
  <c r="Q53" i="7"/>
  <c r="Q88" i="7"/>
  <c r="Q80" i="7"/>
  <c r="Q56" i="7"/>
  <c r="Q81" i="7"/>
  <c r="Q52" i="7"/>
  <c r="Q46" i="7"/>
  <c r="Q87" i="7"/>
  <c r="Q75" i="7"/>
  <c r="R17" i="7"/>
  <c r="R61" i="7"/>
  <c r="Q86" i="7"/>
  <c r="R56" i="7"/>
  <c r="R78" i="7"/>
  <c r="Q12" i="7"/>
  <c r="Q47" i="7"/>
  <c r="Q68" i="7"/>
  <c r="Q60" i="7"/>
  <c r="Q77" i="7"/>
  <c r="Q67" i="7"/>
  <c r="Q44" i="7"/>
  <c r="R39" i="7"/>
  <c r="R22" i="7"/>
  <c r="R59" i="7"/>
  <c r="R80" i="7"/>
  <c r="Q29" i="7"/>
  <c r="R26" i="7"/>
  <c r="R47" i="7"/>
  <c r="R81" i="7"/>
  <c r="Q66" i="7"/>
  <c r="R46" i="7"/>
  <c r="R79" i="7"/>
  <c r="R68" i="7"/>
  <c r="Q89" i="7"/>
  <c r="Q45" i="7"/>
  <c r="Q84" i="7"/>
  <c r="Q72" i="7"/>
  <c r="Q64" i="7"/>
  <c r="Q50" i="7"/>
  <c r="Q79" i="7"/>
  <c r="Q24" i="7"/>
  <c r="R33" i="7"/>
  <c r="R57" i="7"/>
  <c r="R89" i="7"/>
  <c r="Q70" i="7"/>
  <c r="R55" i="7"/>
  <c r="Q49" i="7"/>
  <c r="Q69" i="7"/>
  <c r="R70" i="7"/>
  <c r="R42" i="7"/>
  <c r="Q41" i="7"/>
  <c r="Q36" i="7"/>
  <c r="Q19" i="7"/>
  <c r="R40" i="7"/>
  <c r="Q8" i="7"/>
  <c r="R62" i="7"/>
  <c r="Q40" i="7"/>
  <c r="Q31" i="7"/>
  <c r="Q43" i="7"/>
  <c r="AQ68" i="10"/>
  <c r="AV68" i="10" s="1"/>
  <c r="AN27" i="13"/>
  <c r="AR27" i="13" s="1"/>
  <c r="AN83" i="13"/>
  <c r="AR83" i="13" s="1"/>
  <c r="AN54" i="13"/>
  <c r="AR54" i="13" s="1"/>
  <c r="AN25" i="13"/>
  <c r="AR25" i="13" s="1"/>
  <c r="AR81" i="13"/>
  <c r="AN16" i="13"/>
  <c r="AR16" i="13" s="1"/>
  <c r="AN46" i="10"/>
  <c r="AN38" i="10"/>
  <c r="AN69" i="10"/>
  <c r="AR69" i="10" s="1"/>
  <c r="AN59" i="10"/>
  <c r="AN13" i="13"/>
  <c r="AR13" i="13" s="1"/>
  <c r="AN63" i="10"/>
  <c r="AN32" i="10"/>
  <c r="AN68" i="10"/>
  <c r="AN89" i="10"/>
  <c r="AN26" i="10"/>
  <c r="AN47" i="10"/>
  <c r="AN14" i="13"/>
  <c r="AR14" i="13" s="1"/>
  <c r="AN63" i="13"/>
  <c r="AR63" i="13" s="1"/>
  <c r="AN20" i="10"/>
  <c r="AN75" i="10"/>
  <c r="AN8" i="10"/>
  <c r="AR8" i="10" s="1"/>
  <c r="AN29" i="10"/>
  <c r="AN52" i="10"/>
  <c r="AR51" i="13"/>
  <c r="AN3" i="13"/>
  <c r="AR3" i="13" s="1"/>
  <c r="AR31" i="13"/>
  <c r="AN50" i="13"/>
  <c r="AR50" i="13" s="1"/>
  <c r="AN47" i="13"/>
  <c r="AR47" i="13" s="1"/>
  <c r="AN10" i="13"/>
  <c r="AR10" i="13" s="1"/>
  <c r="AN12" i="13"/>
  <c r="AR12" i="13" s="1"/>
  <c r="AN52" i="13"/>
  <c r="AR52" i="13" s="1"/>
  <c r="AN22" i="13"/>
  <c r="AR22" i="13" s="1"/>
  <c r="AN19" i="13"/>
  <c r="AR19" i="13" s="1"/>
  <c r="AQ10" i="8"/>
  <c r="AV10" i="8" s="1"/>
  <c r="AQ11" i="8"/>
  <c r="AV11" i="8" s="1"/>
  <c r="AN24" i="10"/>
  <c r="AN76" i="13"/>
  <c r="AR76" i="13" s="1"/>
  <c r="AN81" i="10"/>
  <c r="AN28" i="13"/>
  <c r="AR28" i="13" s="1"/>
  <c r="AN42" i="13"/>
  <c r="AR42" i="13" s="1"/>
  <c r="AR57" i="13"/>
  <c r="AC33" i="13"/>
  <c r="AN33" i="13" s="1"/>
  <c r="AR33" i="13" s="1"/>
  <c r="AC4" i="13"/>
  <c r="AN4" i="13" s="1"/>
  <c r="AR4" i="13" s="1"/>
  <c r="AC82" i="13"/>
  <c r="AN82" i="13" s="1"/>
  <c r="AR82" i="13" s="1"/>
  <c r="AC37" i="13"/>
  <c r="AN37" i="13" s="1"/>
  <c r="AR37" i="13" s="1"/>
  <c r="AC39" i="13"/>
  <c r="AN39" i="13" s="1"/>
  <c r="AR39" i="13" s="1"/>
  <c r="AC41" i="13"/>
  <c r="AN41" i="13" s="1"/>
  <c r="AR41" i="13" s="1"/>
  <c r="AC89" i="13"/>
  <c r="AN89" i="13" s="1"/>
  <c r="AR89" i="13" s="1"/>
  <c r="AL21" i="13" s="1"/>
  <c r="AC86" i="13"/>
  <c r="AN86" i="13" s="1"/>
  <c r="AR86" i="13" s="1"/>
  <c r="AC8" i="13"/>
  <c r="AN8" i="13" s="1"/>
  <c r="AR8" i="13" s="1"/>
  <c r="AQ66" i="10"/>
  <c r="AV66" i="10" s="1"/>
  <c r="AQ31" i="10"/>
  <c r="AV31" i="10" s="1"/>
  <c r="AQ49" i="10"/>
  <c r="AV49" i="10" s="1"/>
  <c r="AQ78" i="10"/>
  <c r="AV78" i="10" s="1"/>
  <c r="AQ24" i="10"/>
  <c r="AV24" i="10" s="1"/>
  <c r="AQ38" i="10"/>
  <c r="AV38" i="10" s="1"/>
  <c r="AQ14" i="10"/>
  <c r="AV14" i="10" s="1"/>
  <c r="AQ47" i="10"/>
  <c r="AV47" i="10" s="1"/>
  <c r="AQ36" i="10"/>
  <c r="AV36" i="10" s="1"/>
  <c r="AQ58" i="10"/>
  <c r="AV58" i="10" s="1"/>
  <c r="AQ27" i="10"/>
  <c r="AV27" i="10" s="1"/>
  <c r="AQ86" i="10"/>
  <c r="AV86" i="10" s="1"/>
  <c r="AQ11" i="10"/>
  <c r="AV11" i="10" s="1"/>
  <c r="AQ42" i="10"/>
  <c r="AV42" i="10" s="1"/>
  <c r="AQ21" i="10"/>
  <c r="AV21" i="10" s="1"/>
  <c r="AQ63" i="10"/>
  <c r="AV63" i="10" s="1"/>
  <c r="AQ35" i="10"/>
  <c r="AV35" i="10" s="1"/>
  <c r="AQ15" i="10"/>
  <c r="AV15" i="10" s="1"/>
  <c r="AQ84" i="10"/>
  <c r="AV84" i="10" s="1"/>
  <c r="AQ23" i="10"/>
  <c r="AV23" i="10" s="1"/>
  <c r="AQ70" i="10"/>
  <c r="AV70" i="10" s="1"/>
  <c r="AQ56" i="10"/>
  <c r="AV56" i="10" s="1"/>
  <c r="AQ30" i="10"/>
  <c r="AV30" i="10" s="1"/>
  <c r="AQ87" i="10"/>
  <c r="AV87" i="10" s="1"/>
  <c r="AQ32" i="10"/>
  <c r="AV32" i="10" s="1"/>
  <c r="AQ79" i="10"/>
  <c r="AV79" i="10" s="1"/>
  <c r="AQ26" i="10"/>
  <c r="AV26" i="10" s="1"/>
  <c r="AQ60" i="10"/>
  <c r="AV60" i="10" s="1"/>
  <c r="AQ25" i="10"/>
  <c r="AV25" i="10" s="1"/>
  <c r="AQ89" i="10"/>
  <c r="AV89" i="10" s="1"/>
  <c r="AQ51" i="10"/>
  <c r="AV51" i="10" s="1"/>
  <c r="AQ34" i="10"/>
  <c r="AV34" i="10" s="1"/>
  <c r="AQ50" i="10"/>
  <c r="AV50" i="10" s="1"/>
  <c r="AQ52" i="10"/>
  <c r="AV52" i="10" s="1"/>
  <c r="AQ45" i="10"/>
  <c r="AV45" i="10" s="1"/>
  <c r="AC3" i="10"/>
  <c r="AG70" i="10"/>
  <c r="AH70" i="10"/>
  <c r="AI70" i="10" s="1"/>
  <c r="AJ70" i="10" s="1"/>
  <c r="AC70" i="10" s="1"/>
  <c r="AG65" i="10"/>
  <c r="AH65" i="10"/>
  <c r="AI65" i="10" s="1"/>
  <c r="AJ65" i="10" s="1"/>
  <c r="AC65" i="10" s="1"/>
  <c r="AG8" i="10"/>
  <c r="AH8" i="10"/>
  <c r="AI8" i="10" s="1"/>
  <c r="AJ8" i="10" s="1"/>
  <c r="AC8" i="10" s="1"/>
  <c r="AG41" i="10"/>
  <c r="AH41" i="10"/>
  <c r="AI41" i="10" s="1"/>
  <c r="AJ41" i="10" s="1"/>
  <c r="AC41" i="10" s="1"/>
  <c r="AH13" i="10"/>
  <c r="AI13" i="10" s="1"/>
  <c r="AJ13" i="10" s="1"/>
  <c r="AG13" i="10"/>
  <c r="AH53" i="10"/>
  <c r="AI53" i="10" s="1"/>
  <c r="AJ53" i="10" s="1"/>
  <c r="AG53" i="10"/>
  <c r="AG59" i="10"/>
  <c r="AH59" i="10"/>
  <c r="AI59" i="10" s="1"/>
  <c r="AJ59" i="10" s="1"/>
  <c r="AC59" i="10" s="1"/>
  <c r="AH58" i="10"/>
  <c r="AI58" i="10" s="1"/>
  <c r="AJ58" i="10" s="1"/>
  <c r="AG58" i="10"/>
  <c r="AH71" i="10"/>
  <c r="AI71" i="10" s="1"/>
  <c r="AJ71" i="10" s="1"/>
  <c r="AG71" i="10"/>
  <c r="AH17" i="10"/>
  <c r="AI17" i="10" s="1"/>
  <c r="AJ17" i="10" s="1"/>
  <c r="AG17" i="10"/>
  <c r="AG61" i="10"/>
  <c r="AH61" i="10"/>
  <c r="AI61" i="10" s="1"/>
  <c r="AJ61" i="10" s="1"/>
  <c r="AH18" i="10"/>
  <c r="AI18" i="10" s="1"/>
  <c r="AJ18" i="10" s="1"/>
  <c r="AC18" i="10" s="1"/>
  <c r="AG18" i="10"/>
  <c r="AH10" i="10"/>
  <c r="AI10" i="10" s="1"/>
  <c r="AJ10" i="10" s="1"/>
  <c r="AC10" i="10" s="1"/>
  <c r="AG10" i="10"/>
  <c r="AC40" i="10"/>
  <c r="AG75" i="10"/>
  <c r="AH75" i="10"/>
  <c r="AI75" i="10" s="1"/>
  <c r="AJ75" i="10" s="1"/>
  <c r="AC75" i="10" s="1"/>
  <c r="AH39" i="10"/>
  <c r="AI39" i="10" s="1"/>
  <c r="AJ39" i="10" s="1"/>
  <c r="AG39" i="10"/>
  <c r="AH80" i="10"/>
  <c r="AI80" i="10" s="1"/>
  <c r="AJ80" i="10" s="1"/>
  <c r="AG80" i="10"/>
  <c r="AG23" i="10"/>
  <c r="AH23" i="10"/>
  <c r="AI23" i="10" s="1"/>
  <c r="AJ23" i="10" s="1"/>
  <c r="AG88" i="10"/>
  <c r="AH88" i="10"/>
  <c r="AI88" i="10" s="1"/>
  <c r="AJ88" i="10" s="1"/>
  <c r="AC88" i="10" s="1"/>
  <c r="AG9" i="10"/>
  <c r="AH9" i="10"/>
  <c r="AI9" i="10" s="1"/>
  <c r="AJ9" i="10" s="1"/>
  <c r="AC9" i="10" s="1"/>
  <c r="AG29" i="10"/>
  <c r="AH29" i="10"/>
  <c r="AI29" i="10" s="1"/>
  <c r="AJ29" i="10" s="1"/>
  <c r="AC29" i="10" s="1"/>
  <c r="AG54" i="10"/>
  <c r="AH54" i="10"/>
  <c r="AI54" i="10" s="1"/>
  <c r="AJ54" i="10" s="1"/>
  <c r="AG11" i="10"/>
  <c r="AH11" i="10"/>
  <c r="AI11" i="10" s="1"/>
  <c r="AJ11" i="10" s="1"/>
  <c r="AH24" i="10"/>
  <c r="AI24" i="10" s="1"/>
  <c r="AJ24" i="10" s="1"/>
  <c r="AC24" i="10" s="1"/>
  <c r="AG24" i="10"/>
  <c r="AG31" i="10"/>
  <c r="AH31" i="10"/>
  <c r="AI31" i="10" s="1"/>
  <c r="AJ31" i="10" s="1"/>
  <c r="AC31" i="10" s="1"/>
  <c r="AH73" i="10"/>
  <c r="AI73" i="10" s="1"/>
  <c r="AJ73" i="10" s="1"/>
  <c r="AG73" i="10"/>
  <c r="AG76" i="10"/>
  <c r="AH76" i="10"/>
  <c r="AI76" i="10" s="1"/>
  <c r="AJ76" i="10" s="1"/>
  <c r="AG22" i="10"/>
  <c r="AH22" i="10"/>
  <c r="AI22" i="10" s="1"/>
  <c r="AJ22" i="10" s="1"/>
  <c r="AC22" i="10" s="1"/>
  <c r="AH87" i="10"/>
  <c r="AI87" i="10" s="1"/>
  <c r="AJ87" i="10" s="1"/>
  <c r="AC87" i="10" s="1"/>
  <c r="AG87" i="10"/>
  <c r="AH6" i="10"/>
  <c r="AI6" i="10" s="1"/>
  <c r="AJ6" i="10" s="1"/>
  <c r="AC6" i="10" s="1"/>
  <c r="AG6" i="10"/>
  <c r="AG15" i="10"/>
  <c r="AH15" i="10"/>
  <c r="AI15" i="10" s="1"/>
  <c r="AJ15" i="10" s="1"/>
  <c r="AG50" i="10"/>
  <c r="AH50" i="10"/>
  <c r="AI50" i="10" s="1"/>
  <c r="AJ50" i="10" s="1"/>
  <c r="AH57" i="10"/>
  <c r="AI57" i="10" s="1"/>
  <c r="AJ57" i="10" s="1"/>
  <c r="AC57" i="10" s="1"/>
  <c r="AG57" i="10"/>
  <c r="AG72" i="10"/>
  <c r="AH72" i="10"/>
  <c r="AI72" i="10" s="1"/>
  <c r="AJ72" i="10" s="1"/>
  <c r="AH51" i="10"/>
  <c r="AI51" i="10" s="1"/>
  <c r="AJ51" i="10" s="1"/>
  <c r="AC51" i="10" s="1"/>
  <c r="AG51" i="10"/>
  <c r="AG84" i="10"/>
  <c r="AH84" i="10"/>
  <c r="AI84" i="10" s="1"/>
  <c r="AJ84" i="10" s="1"/>
  <c r="AC68" i="10"/>
  <c r="AC37" i="10"/>
  <c r="AE22" i="10"/>
  <c r="AP22" i="10" s="1"/>
  <c r="AC12" i="10"/>
  <c r="AQ76" i="10"/>
  <c r="AV76" i="10" s="1"/>
  <c r="AH45" i="10"/>
  <c r="AI45" i="10" s="1"/>
  <c r="AJ45" i="10" s="1"/>
  <c r="AC45" i="10" s="1"/>
  <c r="AH66" i="10"/>
  <c r="AI66" i="10" s="1"/>
  <c r="AJ66" i="10" s="1"/>
  <c r="AC66" i="10" s="1"/>
  <c r="AQ71" i="10"/>
  <c r="AV71" i="10" s="1"/>
  <c r="AQ74" i="10"/>
  <c r="AV74" i="10" s="1"/>
  <c r="AC55" i="10"/>
  <c r="AC52" i="10"/>
  <c r="AF48" i="10"/>
  <c r="AQ2" i="10"/>
  <c r="AV2" i="10" s="1"/>
  <c r="AE39" i="10"/>
  <c r="AP39" i="10" s="1"/>
  <c r="AQ65" i="10"/>
  <c r="AV65" i="10" s="1"/>
  <c r="AD22" i="10"/>
  <c r="AO22" i="10" s="1"/>
  <c r="AF2" i="10"/>
  <c r="AC74" i="10"/>
  <c r="AN66" i="10"/>
  <c r="AN43" i="10"/>
  <c r="AH19" i="10"/>
  <c r="AI19" i="10" s="1"/>
  <c r="AJ19" i="10" s="1"/>
  <c r="AC19" i="10" s="1"/>
  <c r="AN14" i="10"/>
  <c r="AH14" i="10"/>
  <c r="AI14" i="10" s="1"/>
  <c r="AJ14" i="10" s="1"/>
  <c r="AC14" i="10" s="1"/>
  <c r="AN3" i="10"/>
  <c r="AD17" i="10"/>
  <c r="AO17" i="10" s="1"/>
  <c r="AQ17" i="10" s="1"/>
  <c r="AV17" i="10" s="1"/>
  <c r="AN19" i="10"/>
  <c r="AQ41" i="10"/>
  <c r="AV41" i="10" s="1"/>
  <c r="AQ12" i="10"/>
  <c r="AV12" i="10" s="1"/>
  <c r="AH85" i="10"/>
  <c r="AI85" i="10" s="1"/>
  <c r="AJ85" i="10" s="1"/>
  <c r="AC85" i="10" s="1"/>
  <c r="AN22" i="10"/>
  <c r="AQ19" i="10"/>
  <c r="AV19" i="10" s="1"/>
  <c r="AF7" i="10"/>
  <c r="AQ28" i="10"/>
  <c r="AV28" i="10" s="1"/>
  <c r="AE20" i="10"/>
  <c r="AP20" i="10" s="1"/>
  <c r="AQ20" i="10" s="1"/>
  <c r="AV20" i="10" s="1"/>
  <c r="AE62" i="10"/>
  <c r="AP62" i="10" s="1"/>
  <c r="AQ62" i="10" s="1"/>
  <c r="AV62" i="10" s="1"/>
  <c r="AD18" i="10"/>
  <c r="AO18" i="10" s="1"/>
  <c r="AQ18" i="10" s="1"/>
  <c r="AV18" i="10" s="1"/>
  <c r="AG86" i="10"/>
  <c r="AC86" i="10" s="1"/>
  <c r="AH49" i="10"/>
  <c r="AI49" i="10" s="1"/>
  <c r="AJ49" i="10" s="1"/>
  <c r="AC49" i="10" s="1"/>
  <c r="AH25" i="10"/>
  <c r="AI25" i="10" s="1"/>
  <c r="AJ25" i="10" s="1"/>
  <c r="AC25" i="10" s="1"/>
  <c r="AN12" i="10"/>
  <c r="AF34" i="10"/>
  <c r="AQ40" i="10"/>
  <c r="AV40" i="10" s="1"/>
  <c r="AQ72" i="10"/>
  <c r="AV72" i="10" s="1"/>
  <c r="AQ80" i="10"/>
  <c r="AV80" i="10" s="1"/>
  <c r="AN67" i="10"/>
  <c r="AC16" i="10"/>
  <c r="AQ48" i="10"/>
  <c r="AV48" i="10" s="1"/>
  <c r="AD29" i="10"/>
  <c r="AO29" i="10" s="1"/>
  <c r="AQ29" i="10" s="1"/>
  <c r="AV29" i="10" s="1"/>
  <c r="AD57" i="10"/>
  <c r="AO57" i="10" s="1"/>
  <c r="AQ43" i="10"/>
  <c r="AV43" i="10" s="1"/>
  <c r="AN5" i="10"/>
  <c r="AR5" i="10" s="1"/>
  <c r="AH62" i="10"/>
  <c r="AI62" i="10" s="1"/>
  <c r="AJ62" i="10" s="1"/>
  <c r="AC62" i="10" s="1"/>
  <c r="AC38" i="10"/>
  <c r="AC26" i="10"/>
  <c r="AG36" i="10"/>
  <c r="AC36" i="10" s="1"/>
  <c r="AQ55" i="10"/>
  <c r="AV55" i="10" s="1"/>
  <c r="AG64" i="10"/>
  <c r="AC64" i="10" s="1"/>
  <c r="AQ88" i="10"/>
  <c r="AV88" i="10" s="1"/>
  <c r="AQ54" i="10"/>
  <c r="AV54" i="10" s="1"/>
  <c r="AD13" i="10"/>
  <c r="AO13" i="10" s="1"/>
  <c r="AE7" i="10"/>
  <c r="AP7" i="10" s="1"/>
  <c r="AQ7" i="10" s="1"/>
  <c r="AV7" i="10" s="1"/>
  <c r="AH28" i="10"/>
  <c r="AI28" i="10" s="1"/>
  <c r="AJ28" i="10" s="1"/>
  <c r="AC28" i="10" s="1"/>
  <c r="AH35" i="10"/>
  <c r="AI35" i="10" s="1"/>
  <c r="AJ35" i="10" s="1"/>
  <c r="AC35" i="10" s="1"/>
  <c r="AG3" i="10"/>
  <c r="AG40" i="10"/>
  <c r="AF77" i="10"/>
  <c r="AE59" i="10"/>
  <c r="AP59" i="10" s="1"/>
  <c r="AN10" i="10"/>
  <c r="AQ81" i="10"/>
  <c r="AV81" i="10" s="1"/>
  <c r="AQ73" i="10"/>
  <c r="AV73" i="10" s="1"/>
  <c r="AD39" i="10"/>
  <c r="AO39" i="10" s="1"/>
  <c r="AN88" i="10"/>
  <c r="AH43" i="10"/>
  <c r="AI43" i="10" s="1"/>
  <c r="AJ43" i="10" s="1"/>
  <c r="AC43" i="10" s="1"/>
  <c r="AN35" i="10"/>
  <c r="AG27" i="10"/>
  <c r="AC27" i="10" s="1"/>
  <c r="AG42" i="10"/>
  <c r="AC42" i="10" s="1"/>
  <c r="AQ75" i="10"/>
  <c r="AV75" i="10" s="1"/>
  <c r="AE77" i="10"/>
  <c r="AP77" i="10" s="1"/>
  <c r="AQ77" i="10" s="1"/>
  <c r="AV77" i="10" s="1"/>
  <c r="AE10" i="10"/>
  <c r="AP10" i="10" s="1"/>
  <c r="AN51" i="10"/>
  <c r="AH21" i="10"/>
  <c r="AI21" i="10" s="1"/>
  <c r="AJ21" i="10" s="1"/>
  <c r="AC21" i="10" s="1"/>
  <c r="AF33" i="10"/>
  <c r="AC30" i="10"/>
  <c r="AN18" i="10"/>
  <c r="AC60" i="10"/>
  <c r="AH82" i="10"/>
  <c r="AI82" i="10" s="1"/>
  <c r="AJ82" i="10" s="1"/>
  <c r="AC82" i="10" s="1"/>
  <c r="AC56" i="10"/>
  <c r="AQ46" i="10"/>
  <c r="AV46" i="10" s="1"/>
  <c r="AE57" i="10"/>
  <c r="AP57" i="10" s="1"/>
  <c r="AG4" i="10"/>
  <c r="AC4" i="10" s="1"/>
  <c r="AN4" i="10" s="1"/>
  <c r="AD59" i="10"/>
  <c r="AO59" i="10" s="1"/>
  <c r="AC79" i="10"/>
  <c r="AC20" i="10"/>
  <c r="AN30" i="10"/>
  <c r="AG16" i="10"/>
  <c r="AQ9" i="10"/>
  <c r="AV9" i="10" s="1"/>
  <c r="AN49" i="10"/>
  <c r="AE13" i="10"/>
  <c r="AP13" i="10" s="1"/>
  <c r="AQ83" i="10"/>
  <c r="AV83" i="10" s="1"/>
  <c r="AE4" i="10"/>
  <c r="AP4" i="10" s="1"/>
  <c r="AQ4" i="10" s="1"/>
  <c r="AV4" i="10" s="1"/>
  <c r="AN74" i="10"/>
  <c r="AN78" i="10"/>
  <c r="AD10" i="10"/>
  <c r="AO10" i="10" s="1"/>
  <c r="AE64" i="10"/>
  <c r="AP64" i="10" s="1"/>
  <c r="AQ64" i="10" s="1"/>
  <c r="AV64" i="10" s="1"/>
  <c r="AQ67" i="10"/>
  <c r="AV67" i="10" s="1"/>
  <c r="AQ33" i="10"/>
  <c r="AV33" i="10" s="1"/>
  <c r="AQ37" i="10"/>
  <c r="AV37" i="10" s="1"/>
  <c r="AQ3" i="10"/>
  <c r="AV3" i="10" s="1"/>
  <c r="AN83" i="10"/>
  <c r="AN87" i="10"/>
  <c r="AN70" i="10"/>
  <c r="AN44" i="10"/>
  <c r="AR44" i="10" s="1"/>
  <c r="AN37" i="10"/>
  <c r="AQ75" i="8"/>
  <c r="AV75" i="8" s="1"/>
  <c r="AQ41" i="8"/>
  <c r="AV41" i="8" s="1"/>
  <c r="AQ76" i="8"/>
  <c r="AV76" i="8" s="1"/>
  <c r="AQ4" i="8"/>
  <c r="AV4" i="8" s="1"/>
  <c r="AQ81" i="8"/>
  <c r="AV81" i="8" s="1"/>
  <c r="AQ25" i="8"/>
  <c r="AV25" i="8" s="1"/>
  <c r="AQ65" i="8"/>
  <c r="AV65" i="8" s="1"/>
  <c r="AQ43" i="8"/>
  <c r="AV43" i="8" s="1"/>
  <c r="AQ77" i="8"/>
  <c r="AV77" i="8" s="1"/>
  <c r="AQ31" i="8"/>
  <c r="AV31" i="8" s="1"/>
  <c r="AQ58" i="8"/>
  <c r="AV58" i="8" s="1"/>
  <c r="AQ61" i="8"/>
  <c r="AV61" i="8" s="1"/>
  <c r="AQ5" i="8"/>
  <c r="AV5" i="8" s="1"/>
  <c r="AQ30" i="8"/>
  <c r="AV30" i="8" s="1"/>
  <c r="AQ42" i="8"/>
  <c r="AV42" i="8" s="1"/>
  <c r="AQ21" i="8"/>
  <c r="AV21" i="8" s="1"/>
  <c r="AQ67" i="8"/>
  <c r="AV67" i="8" s="1"/>
  <c r="AQ74" i="8"/>
  <c r="AV74" i="8" s="1"/>
  <c r="AH52" i="8"/>
  <c r="AI52" i="8" s="1"/>
  <c r="AJ52" i="8" s="1"/>
  <c r="AG52" i="8"/>
  <c r="AH7" i="8"/>
  <c r="AI7" i="8" s="1"/>
  <c r="AJ7" i="8" s="1"/>
  <c r="AC7" i="8" s="1"/>
  <c r="AG7" i="8"/>
  <c r="AH84" i="8"/>
  <c r="AI84" i="8" s="1"/>
  <c r="AJ84" i="8" s="1"/>
  <c r="AC84" i="8" s="1"/>
  <c r="AG84" i="8"/>
  <c r="AG11" i="8"/>
  <c r="AH11" i="8"/>
  <c r="AI11" i="8" s="1"/>
  <c r="AJ11" i="8" s="1"/>
  <c r="AG72" i="8"/>
  <c r="AH72" i="8"/>
  <c r="AI72" i="8" s="1"/>
  <c r="AJ72" i="8" s="1"/>
  <c r="AH36" i="8"/>
  <c r="AI36" i="8" s="1"/>
  <c r="AJ36" i="8" s="1"/>
  <c r="AC36" i="8" s="1"/>
  <c r="AG36" i="8"/>
  <c r="AH10" i="8"/>
  <c r="AI10" i="8" s="1"/>
  <c r="AJ10" i="8" s="1"/>
  <c r="AC10" i="8" s="1"/>
  <c r="AG10" i="8"/>
  <c r="AG29" i="8"/>
  <c r="AH29" i="8"/>
  <c r="AI29" i="8" s="1"/>
  <c r="AJ29" i="8" s="1"/>
  <c r="AH81" i="8"/>
  <c r="AI81" i="8" s="1"/>
  <c r="AJ81" i="8" s="1"/>
  <c r="AG81" i="8"/>
  <c r="AG21" i="8"/>
  <c r="AH21" i="8"/>
  <c r="AI21" i="8" s="1"/>
  <c r="AJ21" i="8" s="1"/>
  <c r="AG28" i="8"/>
  <c r="AH28" i="8"/>
  <c r="AI28" i="8" s="1"/>
  <c r="AJ28" i="8" s="1"/>
  <c r="AC28" i="8" s="1"/>
  <c r="AC48" i="8"/>
  <c r="AG31" i="8"/>
  <c r="AH31" i="8"/>
  <c r="AI31" i="8" s="1"/>
  <c r="AJ31" i="8" s="1"/>
  <c r="AC31" i="8" s="1"/>
  <c r="AG73" i="8"/>
  <c r="AH73" i="8"/>
  <c r="AI73" i="8" s="1"/>
  <c r="AJ73" i="8" s="1"/>
  <c r="AG3" i="8"/>
  <c r="AH3" i="8"/>
  <c r="AI3" i="8" s="1"/>
  <c r="AJ3" i="8" s="1"/>
  <c r="AG24" i="8"/>
  <c r="AH24" i="8"/>
  <c r="AI24" i="8" s="1"/>
  <c r="AJ24" i="8" s="1"/>
  <c r="AH38" i="8"/>
  <c r="AI38" i="8" s="1"/>
  <c r="AJ38" i="8" s="1"/>
  <c r="AC38" i="8" s="1"/>
  <c r="AG38" i="8"/>
  <c r="AG70" i="8"/>
  <c r="AH70" i="8"/>
  <c r="AI70" i="8" s="1"/>
  <c r="AJ70" i="8" s="1"/>
  <c r="AC70" i="8" s="1"/>
  <c r="AH20" i="8"/>
  <c r="AI20" i="8" s="1"/>
  <c r="AJ20" i="8" s="1"/>
  <c r="AG20" i="8"/>
  <c r="AG62" i="8"/>
  <c r="AH62" i="8"/>
  <c r="AI62" i="8" s="1"/>
  <c r="AJ62" i="8" s="1"/>
  <c r="AG40" i="8"/>
  <c r="AH40" i="8"/>
  <c r="AI40" i="8" s="1"/>
  <c r="AJ40" i="8" s="1"/>
  <c r="AG88" i="8"/>
  <c r="AH88" i="8"/>
  <c r="AI88" i="8" s="1"/>
  <c r="AJ88" i="8" s="1"/>
  <c r="AC88" i="8" s="1"/>
  <c r="AQ56" i="8"/>
  <c r="AV56" i="8" s="1"/>
  <c r="AQ23" i="8"/>
  <c r="AV23" i="8" s="1"/>
  <c r="AC78" i="8"/>
  <c r="AG77" i="8"/>
  <c r="AC77" i="8" s="1"/>
  <c r="AN77" i="8" s="1"/>
  <c r="AG48" i="8"/>
  <c r="AC55" i="8"/>
  <c r="AF64" i="8"/>
  <c r="AC76" i="8"/>
  <c r="AN76" i="8" s="1"/>
  <c r="AC83" i="8"/>
  <c r="AN48" i="8"/>
  <c r="AC41" i="8"/>
  <c r="AD7" i="8"/>
  <c r="AO7" i="8" s="1"/>
  <c r="AQ83" i="8"/>
  <c r="AV83" i="8" s="1"/>
  <c r="AQ44" i="8"/>
  <c r="AV44" i="8" s="1"/>
  <c r="AD28" i="8"/>
  <c r="AO28" i="8" s="1"/>
  <c r="AQ28" i="8" s="1"/>
  <c r="AV28" i="8" s="1"/>
  <c r="AG35" i="8"/>
  <c r="AC35" i="8" s="1"/>
  <c r="AN35" i="8" s="1"/>
  <c r="AN55" i="8"/>
  <c r="AG68" i="8"/>
  <c r="AC68" i="8" s="1"/>
  <c r="AN68" i="8" s="1"/>
  <c r="AN59" i="8"/>
  <c r="AG75" i="8"/>
  <c r="AC75" i="8" s="1"/>
  <c r="AN75" i="8" s="1"/>
  <c r="AR75" i="8" s="1"/>
  <c r="AF57" i="8"/>
  <c r="AG32" i="8"/>
  <c r="AC32" i="8" s="1"/>
  <c r="AN32" i="8" s="1"/>
  <c r="AE57" i="8"/>
  <c r="AP57" i="8" s="1"/>
  <c r="AQ57" i="8" s="1"/>
  <c r="AV57" i="8" s="1"/>
  <c r="AD73" i="8"/>
  <c r="AO73" i="8" s="1"/>
  <c r="AD64" i="8"/>
  <c r="AO64" i="8" s="1"/>
  <c r="AQ64" i="8" s="1"/>
  <c r="AV64" i="8" s="1"/>
  <c r="AF14" i="8"/>
  <c r="AE38" i="8"/>
  <c r="AP38" i="8" s="1"/>
  <c r="AQ38" i="8" s="1"/>
  <c r="AV38" i="8" s="1"/>
  <c r="AF4" i="8"/>
  <c r="AN47" i="8"/>
  <c r="AD52" i="8"/>
  <c r="AO52" i="8" s="1"/>
  <c r="AN56" i="8"/>
  <c r="AQ66" i="8"/>
  <c r="AV66" i="8" s="1"/>
  <c r="AN7" i="8"/>
  <c r="AE13" i="8"/>
  <c r="AP13" i="8" s="1"/>
  <c r="AQ13" i="8" s="1"/>
  <c r="AV13" i="8" s="1"/>
  <c r="AC74" i="8"/>
  <c r="AH47" i="8"/>
  <c r="AI47" i="8" s="1"/>
  <c r="AJ47" i="8" s="1"/>
  <c r="AC47" i="8" s="1"/>
  <c r="AF45" i="8"/>
  <c r="AE63" i="8"/>
  <c r="AP63" i="8" s="1"/>
  <c r="AQ63" i="8" s="1"/>
  <c r="AV63" i="8" s="1"/>
  <c r="AD59" i="8"/>
  <c r="AO59" i="8" s="1"/>
  <c r="AQ59" i="8" s="1"/>
  <c r="AV59" i="8" s="1"/>
  <c r="AF13" i="8"/>
  <c r="AN31" i="8"/>
  <c r="AQ46" i="8"/>
  <c r="AF33" i="8"/>
  <c r="AF34" i="8"/>
  <c r="AD15" i="8"/>
  <c r="AO15" i="8" s="1"/>
  <c r="AQ15" i="8" s="1"/>
  <c r="AV15" i="8" s="1"/>
  <c r="AF79" i="8"/>
  <c r="AH49" i="8"/>
  <c r="AI49" i="8" s="1"/>
  <c r="AJ49" i="8" s="1"/>
  <c r="AC49" i="8" s="1"/>
  <c r="AE87" i="8"/>
  <c r="AP87" i="8" s="1"/>
  <c r="AQ87" i="8" s="1"/>
  <c r="AV87" i="8" s="1"/>
  <c r="AQ47" i="8"/>
  <c r="AV47" i="8" s="1"/>
  <c r="AF19" i="8"/>
  <c r="AE52" i="8"/>
  <c r="AP52" i="8" s="1"/>
  <c r="AF63" i="8"/>
  <c r="AF85" i="8"/>
  <c r="AE72" i="8"/>
  <c r="AP72" i="8" s="1"/>
  <c r="AQ72" i="8" s="1"/>
  <c r="AV72" i="8" s="1"/>
  <c r="AQ82" i="8"/>
  <c r="AV82" i="8" s="1"/>
  <c r="AN53" i="8"/>
  <c r="AN42" i="8"/>
  <c r="AQ27" i="8"/>
  <c r="AV27" i="8" s="1"/>
  <c r="AH53" i="8"/>
  <c r="AI53" i="8" s="1"/>
  <c r="AJ53" i="8" s="1"/>
  <c r="AC53" i="8" s="1"/>
  <c r="AN8" i="8"/>
  <c r="AD12" i="8"/>
  <c r="AO12" i="8" s="1"/>
  <c r="AQ12" i="8" s="1"/>
  <c r="AV12" i="8" s="1"/>
  <c r="AE7" i="8"/>
  <c r="AP7" i="8" s="1"/>
  <c r="AN54" i="8"/>
  <c r="AF2" i="8"/>
  <c r="AD14" i="8"/>
  <c r="AO14" i="8" s="1"/>
  <c r="AQ14" i="8" s="1"/>
  <c r="AV14" i="8" s="1"/>
  <c r="AQ79" i="8"/>
  <c r="AV79" i="8" s="1"/>
  <c r="AQ49" i="8"/>
  <c r="AV49" i="8" s="1"/>
  <c r="AQ35" i="8"/>
  <c r="AV35" i="8" s="1"/>
  <c r="AQ18" i="8"/>
  <c r="AV18" i="8" s="1"/>
  <c r="AC30" i="8"/>
  <c r="AQ55" i="8"/>
  <c r="AV55" i="8" s="1"/>
  <c r="AD3" i="8"/>
  <c r="AO3" i="8" s="1"/>
  <c r="AQ3" i="8" s="1"/>
  <c r="AV3" i="8" s="1"/>
  <c r="AC86" i="8"/>
  <c r="AH43" i="8"/>
  <c r="AI43" i="8" s="1"/>
  <c r="AJ43" i="8" s="1"/>
  <c r="AC43" i="8" s="1"/>
  <c r="AN36" i="8"/>
  <c r="AR36" i="8" s="1"/>
  <c r="AE73" i="8"/>
  <c r="AP73" i="8" s="1"/>
  <c r="AF5" i="8"/>
  <c r="AC18" i="8"/>
  <c r="AF27" i="8"/>
  <c r="AN66" i="8"/>
  <c r="AN89" i="8"/>
  <c r="AN37" i="8"/>
  <c r="AN88" i="8"/>
  <c r="AC16" i="8"/>
  <c r="AN16" i="8" s="1"/>
  <c r="AR16" i="8" s="1"/>
  <c r="AQ9" i="8"/>
  <c r="AV9" i="8" s="1"/>
  <c r="AC82" i="8"/>
  <c r="AN82" i="8" s="1"/>
  <c r="AD45" i="8"/>
  <c r="AO45" i="8" s="1"/>
  <c r="AQ45" i="8" s="1"/>
  <c r="AV45" i="8" s="1"/>
  <c r="AQ33" i="8"/>
  <c r="AV33" i="8" s="1"/>
  <c r="AQ78" i="8"/>
  <c r="AV78" i="8" s="1"/>
  <c r="AN69" i="8"/>
  <c r="AC61" i="8"/>
  <c r="AQ71" i="8"/>
  <c r="AV71" i="8" s="1"/>
  <c r="AN43" i="8"/>
  <c r="AN10" i="8"/>
  <c r="AH9" i="8"/>
  <c r="AI9" i="8" s="1"/>
  <c r="AJ9" i="8" s="1"/>
  <c r="AC9" i="8" s="1"/>
  <c r="AN9" i="8" s="1"/>
  <c r="AN44" i="8"/>
  <c r="AN39" i="8"/>
  <c r="AR39" i="8" s="1"/>
  <c r="AE48" i="8"/>
  <c r="AP48" i="8" s="1"/>
  <c r="AQ48" i="8" s="1"/>
  <c r="AV48" i="8" s="1"/>
  <c r="AF50" i="8"/>
  <c r="AF67" i="8"/>
  <c r="AF12" i="8"/>
  <c r="AC80" i="8"/>
  <c r="AN87" i="8"/>
  <c r="AC60" i="8"/>
  <c r="AD24" i="8"/>
  <c r="AO24" i="8" s="1"/>
  <c r="AQ24" i="8" s="1"/>
  <c r="AV24" i="8" s="1"/>
  <c r="AE26" i="8"/>
  <c r="AP26" i="8" s="1"/>
  <c r="AD26" i="8"/>
  <c r="AO26" i="8" s="1"/>
  <c r="AD19" i="8"/>
  <c r="AO19" i="8" s="1"/>
  <c r="AQ19" i="8" s="1"/>
  <c r="AV19" i="8" s="1"/>
  <c r="AG30" i="8"/>
  <c r="AN38" i="8"/>
  <c r="AQ8" i="8"/>
  <c r="AV8" i="8" s="1"/>
  <c r="AE32" i="8"/>
  <c r="AP32" i="8" s="1"/>
  <c r="AQ32" i="8" s="1"/>
  <c r="AV32" i="8" s="1"/>
  <c r="AQ68" i="8"/>
  <c r="AV68" i="8" s="1"/>
  <c r="AN84" i="8"/>
  <c r="AN78" i="8"/>
  <c r="AQ86" i="8"/>
  <c r="AV86" i="8" s="1"/>
  <c r="AQ84" i="8"/>
  <c r="AV84" i="8" s="1"/>
  <c r="AQ88" i="8"/>
  <c r="AV88" i="8" s="1"/>
  <c r="AN86" i="8"/>
  <c r="AC15" i="8"/>
  <c r="AN15" i="8" s="1"/>
  <c r="AH6" i="8"/>
  <c r="AI6" i="8" s="1"/>
  <c r="AJ6" i="8" s="1"/>
  <c r="AC6" i="8" s="1"/>
  <c r="AN6" i="8" s="1"/>
  <c r="AR6" i="8" s="1"/>
  <c r="AC71" i="8"/>
  <c r="AC25" i="8"/>
  <c r="AN25" i="8" s="1"/>
  <c r="AC8" i="8"/>
  <c r="AN61" i="8"/>
  <c r="AE53" i="8"/>
  <c r="AP53" i="8" s="1"/>
  <c r="AQ37" i="8"/>
  <c r="AV37" i="8" s="1"/>
  <c r="AE17" i="8"/>
  <c r="AP17" i="8" s="1"/>
  <c r="AQ17" i="8" s="1"/>
  <c r="AV17" i="8" s="1"/>
  <c r="AN83" i="8"/>
  <c r="AN65" i="8"/>
  <c r="AC58" i="8"/>
  <c r="AN58" i="8" s="1"/>
  <c r="AE50" i="8"/>
  <c r="AP50" i="8" s="1"/>
  <c r="AQ50" i="8" s="1"/>
  <c r="AV50" i="8" s="1"/>
  <c r="AD53" i="8"/>
  <c r="AO53" i="8" s="1"/>
  <c r="AN41" i="8"/>
  <c r="AG23" i="8"/>
  <c r="AC23" i="8" s="1"/>
  <c r="AN23" i="8" s="1"/>
  <c r="AF17" i="8"/>
  <c r="AQ51" i="8"/>
  <c r="AV51" i="8" s="1"/>
  <c r="AN18" i="8"/>
  <c r="AC51" i="8"/>
  <c r="AQ69" i="8"/>
  <c r="AV69" i="8" s="1"/>
  <c r="AQ54" i="8"/>
  <c r="AV54" i="8" s="1"/>
  <c r="AH22" i="8"/>
  <c r="AI22" i="8" s="1"/>
  <c r="AJ22" i="8" s="1"/>
  <c r="AC22" i="8" s="1"/>
  <c r="AN22" i="8" s="1"/>
  <c r="AR22" i="8" s="1"/>
  <c r="AF26" i="8"/>
  <c r="AN60" i="8"/>
  <c r="AD2" i="8"/>
  <c r="AO2" i="8" s="1"/>
  <c r="AQ2" i="8" s="1"/>
  <c r="AV2" i="8" s="1"/>
  <c r="AD34" i="8"/>
  <c r="AO34" i="8" s="1"/>
  <c r="AQ34" i="8" s="1"/>
  <c r="AV34" i="8" s="1"/>
  <c r="AN70" i="8"/>
  <c r="AQ60" i="8"/>
  <c r="AV60" i="8" s="1"/>
  <c r="AQ89" i="8"/>
  <c r="AV89" i="8" s="1"/>
  <c r="AQ80" i="8"/>
  <c r="AV80" i="8" s="1"/>
  <c r="AQ70" i="8"/>
  <c r="AV70" i="8" s="1"/>
  <c r="Q26" i="7"/>
  <c r="R30" i="7"/>
  <c r="Q63" i="7"/>
  <c r="Q35" i="7"/>
  <c r="R32" i="7"/>
  <c r="R35" i="7"/>
  <c r="R49" i="7"/>
  <c r="R77" i="7"/>
  <c r="R27" i="7"/>
  <c r="Q74" i="7"/>
  <c r="R50" i="7"/>
  <c r="R75" i="7"/>
  <c r="R60" i="7"/>
  <c r="R76" i="7"/>
  <c r="R54" i="7"/>
  <c r="R82" i="7"/>
  <c r="Q38" i="7"/>
  <c r="R10" i="7"/>
  <c r="R38" i="7"/>
  <c r="Q7" i="7"/>
  <c r="Q28" i="7"/>
  <c r="Q33" i="7"/>
  <c r="R16" i="7"/>
  <c r="R31" i="7"/>
  <c r="R41" i="7"/>
  <c r="R51" i="7"/>
  <c r="R73" i="7"/>
  <c r="R21" i="7"/>
  <c r="Q58" i="7"/>
  <c r="Q82" i="7"/>
  <c r="R48" i="7"/>
  <c r="R63" i="7"/>
  <c r="R87" i="7"/>
  <c r="Q61" i="7"/>
  <c r="R72" i="7"/>
  <c r="R88" i="7"/>
  <c r="R66" i="7"/>
  <c r="R86" i="7"/>
  <c r="Q39" i="7"/>
  <c r="R18" i="7"/>
  <c r="R7" i="7"/>
  <c r="R11" i="7"/>
  <c r="Q4" i="7"/>
  <c r="Q20" i="7"/>
  <c r="R34" i="7"/>
  <c r="Q25" i="7"/>
  <c r="R24" i="7"/>
  <c r="Q18" i="7"/>
  <c r="Q10" i="7"/>
  <c r="Q34" i="7"/>
  <c r="Q9" i="7"/>
  <c r="Q55" i="7"/>
  <c r="R12" i="7"/>
  <c r="Q27" i="7"/>
  <c r="R6" i="7"/>
  <c r="R29" i="7"/>
  <c r="R37" i="7"/>
  <c r="R45" i="7"/>
  <c r="R53" i="7"/>
  <c r="X53" i="7" s="1"/>
  <c r="R69" i="7"/>
  <c r="R85" i="7"/>
  <c r="R23" i="7"/>
  <c r="Q62" i="7"/>
  <c r="Q78" i="7"/>
  <c r="R44" i="7"/>
  <c r="R52" i="7"/>
  <c r="X51" i="7" s="1"/>
  <c r="R67" i="7"/>
  <c r="R83" i="7"/>
  <c r="Q57" i="7"/>
  <c r="Q65" i="7"/>
  <c r="Q73" i="7"/>
  <c r="Q85" i="7"/>
  <c r="R58" i="7"/>
  <c r="R74" i="7"/>
  <c r="R90" i="7"/>
  <c r="Q42" i="7"/>
  <c r="Q37" i="7"/>
  <c r="Q22" i="7"/>
  <c r="R4" i="7"/>
  <c r="R36" i="7"/>
  <c r="R8" i="7"/>
  <c r="R2" i="7"/>
  <c r="R15" i="7"/>
  <c r="R5" i="7"/>
  <c r="R25" i="7"/>
  <c r="Q13" i="7"/>
  <c r="Q17" i="7"/>
  <c r="Q5" i="7"/>
  <c r="U5" i="7" s="1"/>
  <c r="Q15" i="7"/>
  <c r="Q21" i="7"/>
  <c r="R13" i="7"/>
  <c r="Q2" i="7"/>
  <c r="Q30" i="7"/>
  <c r="Q23" i="7"/>
  <c r="R28" i="7"/>
  <c r="Q16" i="7"/>
  <c r="Q6" i="7"/>
  <c r="R19" i="7"/>
  <c r="R3" i="7"/>
  <c r="Q3" i="7"/>
  <c r="B8" i="4"/>
  <c r="V13" i="7" s="1"/>
  <c r="V12" i="3"/>
  <c r="V14" i="3"/>
  <c r="V11" i="3"/>
  <c r="M20" i="3" s="1"/>
  <c r="V10" i="3"/>
  <c r="H90" i="3"/>
  <c r="J90" i="3" s="1"/>
  <c r="G90" i="3"/>
  <c r="H89" i="3"/>
  <c r="J89" i="3" s="1"/>
  <c r="G89" i="3"/>
  <c r="H88" i="3"/>
  <c r="J88" i="3" s="1"/>
  <c r="G88" i="3"/>
  <c r="H87" i="3"/>
  <c r="J87" i="3" s="1"/>
  <c r="G87" i="3"/>
  <c r="H86" i="3"/>
  <c r="J86" i="3" s="1"/>
  <c r="G86" i="3"/>
  <c r="H85" i="3"/>
  <c r="J85" i="3" s="1"/>
  <c r="G85" i="3"/>
  <c r="H84" i="3"/>
  <c r="J84" i="3" s="1"/>
  <c r="G84" i="3"/>
  <c r="H83" i="3"/>
  <c r="J83" i="3" s="1"/>
  <c r="G83" i="3"/>
  <c r="H82" i="3"/>
  <c r="J82" i="3" s="1"/>
  <c r="G82" i="3"/>
  <c r="H81" i="3"/>
  <c r="J81" i="3" s="1"/>
  <c r="G81" i="3"/>
  <c r="H80" i="3"/>
  <c r="J80" i="3" s="1"/>
  <c r="G80" i="3"/>
  <c r="H79" i="3"/>
  <c r="J79" i="3" s="1"/>
  <c r="G79" i="3"/>
  <c r="H78" i="3"/>
  <c r="J78" i="3" s="1"/>
  <c r="G78" i="3"/>
  <c r="H77" i="3"/>
  <c r="J77" i="3" s="1"/>
  <c r="G77" i="3"/>
  <c r="H76" i="3"/>
  <c r="J76" i="3" s="1"/>
  <c r="G76" i="3"/>
  <c r="H75" i="3"/>
  <c r="J75" i="3" s="1"/>
  <c r="G75" i="3"/>
  <c r="H74" i="3"/>
  <c r="J74" i="3" s="1"/>
  <c r="G74" i="3"/>
  <c r="H73" i="3"/>
  <c r="J73" i="3" s="1"/>
  <c r="G73" i="3"/>
  <c r="H72" i="3"/>
  <c r="J72" i="3" s="1"/>
  <c r="G72" i="3"/>
  <c r="H71" i="3"/>
  <c r="J71" i="3" s="1"/>
  <c r="G71" i="3"/>
  <c r="H70" i="3"/>
  <c r="J70" i="3" s="1"/>
  <c r="G70" i="3"/>
  <c r="H69" i="3"/>
  <c r="J69" i="3" s="1"/>
  <c r="G69" i="3"/>
  <c r="H68" i="3"/>
  <c r="J68" i="3" s="1"/>
  <c r="G68" i="3"/>
  <c r="H67" i="3"/>
  <c r="J67" i="3" s="1"/>
  <c r="G67" i="3"/>
  <c r="H66" i="3"/>
  <c r="J66" i="3" s="1"/>
  <c r="G66" i="3"/>
  <c r="H65" i="3"/>
  <c r="J65" i="3" s="1"/>
  <c r="G65" i="3"/>
  <c r="H64" i="3"/>
  <c r="J64" i="3" s="1"/>
  <c r="G64" i="3"/>
  <c r="H63" i="3"/>
  <c r="J63" i="3" s="1"/>
  <c r="G63" i="3"/>
  <c r="H62" i="3"/>
  <c r="J62" i="3" s="1"/>
  <c r="G62" i="3"/>
  <c r="H61" i="3"/>
  <c r="J61" i="3" s="1"/>
  <c r="G61" i="3"/>
  <c r="H60" i="3"/>
  <c r="J60" i="3" s="1"/>
  <c r="G60" i="3"/>
  <c r="H59" i="3"/>
  <c r="J59" i="3" s="1"/>
  <c r="G59" i="3"/>
  <c r="H58" i="3"/>
  <c r="J58" i="3" s="1"/>
  <c r="G58" i="3"/>
  <c r="H57" i="3"/>
  <c r="J57" i="3" s="1"/>
  <c r="G57" i="3"/>
  <c r="H56" i="3"/>
  <c r="J56" i="3" s="1"/>
  <c r="G56" i="3"/>
  <c r="H55" i="3"/>
  <c r="J55" i="3" s="1"/>
  <c r="G55" i="3"/>
  <c r="H54" i="3"/>
  <c r="J54" i="3" s="1"/>
  <c r="G54" i="3"/>
  <c r="H53" i="3"/>
  <c r="J53" i="3" s="1"/>
  <c r="L53" i="3" s="1"/>
  <c r="G53" i="3"/>
  <c r="H52" i="3"/>
  <c r="J52" i="3" s="1"/>
  <c r="G52" i="3"/>
  <c r="H51" i="3"/>
  <c r="J51" i="3" s="1"/>
  <c r="L51" i="3" s="1"/>
  <c r="G51" i="3"/>
  <c r="H50" i="3"/>
  <c r="J50" i="3" s="1"/>
  <c r="G50" i="3"/>
  <c r="H49" i="3"/>
  <c r="J49" i="3" s="1"/>
  <c r="L49" i="3" s="1"/>
  <c r="G49" i="3"/>
  <c r="H48" i="3"/>
  <c r="J48" i="3" s="1"/>
  <c r="G48" i="3"/>
  <c r="H47" i="3"/>
  <c r="J47" i="3" s="1"/>
  <c r="L47" i="3" s="1"/>
  <c r="G47" i="3"/>
  <c r="H46" i="3"/>
  <c r="J46" i="3" s="1"/>
  <c r="G46" i="3"/>
  <c r="H45" i="3"/>
  <c r="J45" i="3" s="1"/>
  <c r="L45" i="3" s="1"/>
  <c r="G45" i="3"/>
  <c r="H44" i="3"/>
  <c r="J44" i="3" s="1"/>
  <c r="G44" i="3"/>
  <c r="H43" i="3"/>
  <c r="J43" i="3" s="1"/>
  <c r="L43" i="3" s="1"/>
  <c r="G43" i="3"/>
  <c r="H42" i="3"/>
  <c r="J42" i="3" s="1"/>
  <c r="G42" i="3"/>
  <c r="H41" i="3"/>
  <c r="J41" i="3" s="1"/>
  <c r="L41" i="3" s="1"/>
  <c r="G41" i="3"/>
  <c r="H40" i="3"/>
  <c r="J40" i="3" s="1"/>
  <c r="G40" i="3"/>
  <c r="H39" i="3"/>
  <c r="J39" i="3" s="1"/>
  <c r="L39" i="3" s="1"/>
  <c r="G39" i="3"/>
  <c r="H38" i="3"/>
  <c r="J38" i="3" s="1"/>
  <c r="G38" i="3"/>
  <c r="H37" i="3"/>
  <c r="J37" i="3" s="1"/>
  <c r="L37" i="3" s="1"/>
  <c r="G37" i="3"/>
  <c r="H36" i="3"/>
  <c r="J36" i="3" s="1"/>
  <c r="G36" i="3"/>
  <c r="H35" i="3"/>
  <c r="J35" i="3" s="1"/>
  <c r="L35" i="3" s="1"/>
  <c r="G35" i="3"/>
  <c r="H34" i="3"/>
  <c r="J34" i="3" s="1"/>
  <c r="G34" i="3"/>
  <c r="H33" i="3"/>
  <c r="J33" i="3" s="1"/>
  <c r="L33" i="3" s="1"/>
  <c r="G33" i="3"/>
  <c r="H32" i="3"/>
  <c r="J32" i="3" s="1"/>
  <c r="G32" i="3"/>
  <c r="H31" i="3"/>
  <c r="J31" i="3" s="1"/>
  <c r="L31" i="3" s="1"/>
  <c r="G31" i="3"/>
  <c r="H30" i="3"/>
  <c r="J30" i="3" s="1"/>
  <c r="G30" i="3"/>
  <c r="H29" i="3"/>
  <c r="J29" i="3" s="1"/>
  <c r="L29" i="3" s="1"/>
  <c r="G29" i="3"/>
  <c r="H28" i="3"/>
  <c r="J28" i="3" s="1"/>
  <c r="G28" i="3"/>
  <c r="H27" i="3"/>
  <c r="J27" i="3" s="1"/>
  <c r="G27" i="3"/>
  <c r="H26" i="3"/>
  <c r="J26" i="3" s="1"/>
  <c r="G26" i="3"/>
  <c r="H25" i="3"/>
  <c r="J25" i="3" s="1"/>
  <c r="G25" i="3"/>
  <c r="H24" i="3"/>
  <c r="J24" i="3" s="1"/>
  <c r="G24" i="3"/>
  <c r="H23" i="3"/>
  <c r="J23" i="3" s="1"/>
  <c r="G23" i="3"/>
  <c r="Y64" i="7" l="1"/>
  <c r="Y70" i="7"/>
  <c r="Y77" i="7"/>
  <c r="X83" i="7"/>
  <c r="AL36" i="13"/>
  <c r="B25" i="14" s="1"/>
  <c r="V13" i="4" s="1"/>
  <c r="U18" i="4" s="1"/>
  <c r="Y80" i="7"/>
  <c r="X80" i="7"/>
  <c r="AR68" i="10"/>
  <c r="AR58" i="8"/>
  <c r="AR46" i="8"/>
  <c r="AV46" i="8"/>
  <c r="AR88" i="8"/>
  <c r="X79" i="7"/>
  <c r="Y79" i="7"/>
  <c r="AR10" i="8"/>
  <c r="X89" i="7"/>
  <c r="X47" i="7"/>
  <c r="X46" i="7"/>
  <c r="X58" i="7"/>
  <c r="Y59" i="7"/>
  <c r="X38" i="7"/>
  <c r="X31" i="7"/>
  <c r="X70" i="7"/>
  <c r="X72" i="7"/>
  <c r="X71" i="7"/>
  <c r="Y40" i="7"/>
  <c r="Y67" i="7"/>
  <c r="Y39" i="7"/>
  <c r="X43" i="7"/>
  <c r="X40" i="7"/>
  <c r="Y56" i="7"/>
  <c r="Y42" i="7"/>
  <c r="X69" i="7"/>
  <c r="Y55" i="7"/>
  <c r="X88" i="7"/>
  <c r="Y46" i="7"/>
  <c r="Y45" i="7"/>
  <c r="Y60" i="7"/>
  <c r="Y50" i="7"/>
  <c r="X59" i="7"/>
  <c r="Y34" i="7"/>
  <c r="Y7" i="7"/>
  <c r="Y31" i="7"/>
  <c r="X30" i="7"/>
  <c r="X55" i="7"/>
  <c r="Y83" i="7"/>
  <c r="Y78" i="7"/>
  <c r="X77" i="7"/>
  <c r="X17" i="7"/>
  <c r="X62" i="7"/>
  <c r="Y68" i="7"/>
  <c r="X18" i="7"/>
  <c r="Y20" i="7"/>
  <c r="X9" i="7"/>
  <c r="Y4" i="7"/>
  <c r="X54" i="7"/>
  <c r="X49" i="7"/>
  <c r="AR89" i="10"/>
  <c r="AL21" i="10" s="1"/>
  <c r="AN55" i="10"/>
  <c r="AR55" i="10" s="1"/>
  <c r="AN6" i="10"/>
  <c r="AR6" i="10" s="1"/>
  <c r="AN16" i="10"/>
  <c r="AR16" i="10" s="1"/>
  <c r="AN82" i="10"/>
  <c r="AR82" i="10" s="1"/>
  <c r="AN36" i="10"/>
  <c r="AR36" i="10" s="1"/>
  <c r="AR32" i="10"/>
  <c r="AN65" i="10"/>
  <c r="AR65" i="10" s="1"/>
  <c r="AN28" i="10"/>
  <c r="AR28" i="10" s="1"/>
  <c r="AN64" i="10"/>
  <c r="AR64" i="10" s="1"/>
  <c r="AR81" i="10"/>
  <c r="AN31" i="10"/>
  <c r="AR31" i="10" s="1"/>
  <c r="AR78" i="10"/>
  <c r="AR66" i="10"/>
  <c r="AR49" i="10"/>
  <c r="AR67" i="10"/>
  <c r="AR46" i="10"/>
  <c r="AR70" i="10"/>
  <c r="AR87" i="10"/>
  <c r="AR26" i="10"/>
  <c r="AR14" i="10"/>
  <c r="AR35" i="10"/>
  <c r="AR52" i="10"/>
  <c r="AR38" i="10"/>
  <c r="AR24" i="10"/>
  <c r="AR30" i="10"/>
  <c r="AQ59" i="10"/>
  <c r="AR47" i="10"/>
  <c r="AR63" i="10"/>
  <c r="AR51" i="10"/>
  <c r="AR4" i="10"/>
  <c r="AR88" i="10"/>
  <c r="AR20" i="10"/>
  <c r="AQ13" i="10"/>
  <c r="AV13" i="10" s="1"/>
  <c r="AQ22" i="10"/>
  <c r="AQ10" i="10"/>
  <c r="AG33" i="10"/>
  <c r="AH33" i="10"/>
  <c r="AI33" i="10" s="1"/>
  <c r="AJ33" i="10" s="1"/>
  <c r="AN13" i="10"/>
  <c r="AN73" i="10"/>
  <c r="AR73" i="10" s="1"/>
  <c r="AR3" i="10"/>
  <c r="AN53" i="10"/>
  <c r="AR53" i="10" s="1"/>
  <c r="AN79" i="10"/>
  <c r="AR79" i="10" s="1"/>
  <c r="AN61" i="10"/>
  <c r="AR61" i="10" s="1"/>
  <c r="AR37" i="10"/>
  <c r="AN85" i="10"/>
  <c r="AR85" i="10" s="1"/>
  <c r="AN9" i="10"/>
  <c r="AR9" i="10" s="1"/>
  <c r="AQ39" i="10"/>
  <c r="AV39" i="10" s="1"/>
  <c r="AN57" i="10"/>
  <c r="AQ57" i="10"/>
  <c r="AV57" i="10" s="1"/>
  <c r="AN21" i="10"/>
  <c r="AR21" i="10" s="1"/>
  <c r="AR18" i="10"/>
  <c r="AN27" i="10"/>
  <c r="AR27" i="10" s="1"/>
  <c r="AR19" i="10"/>
  <c r="AR12" i="10"/>
  <c r="AN62" i="10"/>
  <c r="AR62" i="10" s="1"/>
  <c r="AC84" i="10"/>
  <c r="AN84" i="10" s="1"/>
  <c r="AR84" i="10" s="1"/>
  <c r="AC72" i="10"/>
  <c r="AC50" i="10"/>
  <c r="AC76" i="10"/>
  <c r="AN76" i="10" s="1"/>
  <c r="AR76" i="10" s="1"/>
  <c r="AC73" i="10"/>
  <c r="AC54" i="10"/>
  <c r="AN54" i="10" s="1"/>
  <c r="AR54" i="10" s="1"/>
  <c r="AC17" i="10"/>
  <c r="AC58" i="10"/>
  <c r="AN58" i="10" s="1"/>
  <c r="AR58" i="10" s="1"/>
  <c r="AC13" i="10"/>
  <c r="AN86" i="10"/>
  <c r="AR86" i="10" s="1"/>
  <c r="AN56" i="10"/>
  <c r="AR56" i="10" s="1"/>
  <c r="AN41" i="10"/>
  <c r="AR41" i="10" s="1"/>
  <c r="AR75" i="10"/>
  <c r="AN50" i="10"/>
  <c r="AR50" i="10" s="1"/>
  <c r="AR29" i="10"/>
  <c r="AN17" i="10"/>
  <c r="AR17" i="10" s="1"/>
  <c r="AN60" i="10"/>
  <c r="AR60" i="10" s="1"/>
  <c r="AN40" i="10"/>
  <c r="AR40" i="10" s="1"/>
  <c r="AN45" i="10"/>
  <c r="AR45" i="10" s="1"/>
  <c r="AH2" i="10"/>
  <c r="AI2" i="10" s="1"/>
  <c r="AJ2" i="10" s="1"/>
  <c r="AG2" i="10"/>
  <c r="AH48" i="10"/>
  <c r="AI48" i="10" s="1"/>
  <c r="AJ48" i="10" s="1"/>
  <c r="AC48" i="10" s="1"/>
  <c r="AN48" i="10" s="1"/>
  <c r="AR48" i="10" s="1"/>
  <c r="AG48" i="10"/>
  <c r="AC15" i="10"/>
  <c r="AN15" i="10" s="1"/>
  <c r="AR15" i="10" s="1"/>
  <c r="AC11" i="10"/>
  <c r="AC23" i="10"/>
  <c r="AC80" i="10"/>
  <c r="AN80" i="10" s="1"/>
  <c r="AR80" i="10" s="1"/>
  <c r="AC39" i="10"/>
  <c r="AN39" i="10" s="1"/>
  <c r="AC61" i="10"/>
  <c r="AC71" i="10"/>
  <c r="AN71" i="10" s="1"/>
  <c r="AR71" i="10" s="1"/>
  <c r="AC53" i="10"/>
  <c r="AN72" i="10"/>
  <c r="AR72" i="10" s="1"/>
  <c r="AG34" i="10"/>
  <c r="AH34" i="10"/>
  <c r="AI34" i="10" s="1"/>
  <c r="AJ34" i="10" s="1"/>
  <c r="AR83" i="10"/>
  <c r="AN11" i="10"/>
  <c r="AR11" i="10" s="1"/>
  <c r="AN23" i="10"/>
  <c r="AR23" i="10" s="1"/>
  <c r="AH77" i="10"/>
  <c r="AI77" i="10" s="1"/>
  <c r="AJ77" i="10" s="1"/>
  <c r="AG77" i="10"/>
  <c r="AR43" i="10"/>
  <c r="AN25" i="10"/>
  <c r="AR25" i="10" s="1"/>
  <c r="AN42" i="10"/>
  <c r="AR42" i="10" s="1"/>
  <c r="AG7" i="10"/>
  <c r="AH7" i="10"/>
  <c r="AI7" i="10" s="1"/>
  <c r="AJ7" i="10" s="1"/>
  <c r="AR74" i="10"/>
  <c r="AR25" i="8"/>
  <c r="AR42" i="8"/>
  <c r="AR65" i="8"/>
  <c r="AR76" i="8"/>
  <c r="AR37" i="8"/>
  <c r="AR69" i="8"/>
  <c r="AR8" i="8"/>
  <c r="AR89" i="8"/>
  <c r="AL21" i="8" s="1"/>
  <c r="AR59" i="8"/>
  <c r="AR41" i="8"/>
  <c r="AR43" i="8"/>
  <c r="AR84" i="8"/>
  <c r="AR48" i="8"/>
  <c r="AR31" i="8"/>
  <c r="AR60" i="8"/>
  <c r="AR87" i="8"/>
  <c r="AQ26" i="8"/>
  <c r="AV26" i="8" s="1"/>
  <c r="AR61" i="8"/>
  <c r="AR77" i="8"/>
  <c r="AR32" i="8"/>
  <c r="AH12" i="8"/>
  <c r="AI12" i="8" s="1"/>
  <c r="AJ12" i="8" s="1"/>
  <c r="AG12" i="8"/>
  <c r="AR38" i="8"/>
  <c r="AN51" i="8"/>
  <c r="AR51" i="8" s="1"/>
  <c r="AR54" i="8"/>
  <c r="AQ53" i="8"/>
  <c r="AR86" i="8"/>
  <c r="AR68" i="8"/>
  <c r="AG67" i="8"/>
  <c r="AH67" i="8"/>
  <c r="AI67" i="8" s="1"/>
  <c r="AJ67" i="8" s="1"/>
  <c r="AR9" i="8"/>
  <c r="AG27" i="8"/>
  <c r="AH27" i="8"/>
  <c r="AI27" i="8" s="1"/>
  <c r="AJ27" i="8" s="1"/>
  <c r="AC27" i="8" s="1"/>
  <c r="AR55" i="8"/>
  <c r="AR35" i="8"/>
  <c r="AH2" i="8"/>
  <c r="AI2" i="8" s="1"/>
  <c r="AJ2" i="8" s="1"/>
  <c r="AG2" i="8"/>
  <c r="AN71" i="8"/>
  <c r="AR71" i="8" s="1"/>
  <c r="AG85" i="8"/>
  <c r="AH85" i="8"/>
  <c r="AI85" i="8" s="1"/>
  <c r="AJ85" i="8" s="1"/>
  <c r="AR47" i="8"/>
  <c r="AN28" i="8"/>
  <c r="AR28" i="8" s="1"/>
  <c r="AR15" i="8"/>
  <c r="AG33" i="8"/>
  <c r="AH33" i="8"/>
  <c r="AI33" i="8" s="1"/>
  <c r="AJ33" i="8" s="1"/>
  <c r="AC33" i="8" s="1"/>
  <c r="AN33" i="8" s="1"/>
  <c r="AR33" i="8" s="1"/>
  <c r="AR66" i="8"/>
  <c r="AH4" i="8"/>
  <c r="AI4" i="8" s="1"/>
  <c r="AJ4" i="8" s="1"/>
  <c r="AC4" i="8" s="1"/>
  <c r="AN4" i="8" s="1"/>
  <c r="AR4" i="8" s="1"/>
  <c r="AG4" i="8"/>
  <c r="AQ73" i="8"/>
  <c r="AV73" i="8" s="1"/>
  <c r="AQ7" i="8"/>
  <c r="AC62" i="8"/>
  <c r="AN62" i="8" s="1"/>
  <c r="AR62" i="8" s="1"/>
  <c r="AC20" i="8"/>
  <c r="AN20" i="8" s="1"/>
  <c r="AR20" i="8" s="1"/>
  <c r="AC3" i="8"/>
  <c r="AN3" i="8" s="1"/>
  <c r="AR3" i="8" s="1"/>
  <c r="AC29" i="8"/>
  <c r="AC11" i="8"/>
  <c r="AN11" i="8" s="1"/>
  <c r="AR11" i="8" s="1"/>
  <c r="AG26" i="8"/>
  <c r="AH26" i="8"/>
  <c r="AI26" i="8" s="1"/>
  <c r="AJ26" i="8" s="1"/>
  <c r="AC26" i="8" s="1"/>
  <c r="AN26" i="8" s="1"/>
  <c r="AR26" i="8" s="1"/>
  <c r="AH63" i="8"/>
  <c r="AI63" i="8" s="1"/>
  <c r="AJ63" i="8" s="1"/>
  <c r="AC63" i="8" s="1"/>
  <c r="AN63" i="8" s="1"/>
  <c r="AR63" i="8" s="1"/>
  <c r="AG63" i="8"/>
  <c r="AN27" i="8"/>
  <c r="AR27" i="8" s="1"/>
  <c r="AH34" i="8"/>
  <c r="AI34" i="8" s="1"/>
  <c r="AJ34" i="8" s="1"/>
  <c r="AG34" i="8"/>
  <c r="AG14" i="8"/>
  <c r="AH14" i="8"/>
  <c r="AI14" i="8" s="1"/>
  <c r="AJ14" i="8" s="1"/>
  <c r="AC14" i="8" s="1"/>
  <c r="AN14" i="8" s="1"/>
  <c r="AR14" i="8" s="1"/>
  <c r="AG64" i="8"/>
  <c r="AH64" i="8"/>
  <c r="AI64" i="8" s="1"/>
  <c r="AJ64" i="8" s="1"/>
  <c r="AR56" i="8"/>
  <c r="AN29" i="8"/>
  <c r="AR29" i="8" s="1"/>
  <c r="AG17" i="8"/>
  <c r="AH17" i="8"/>
  <c r="AI17" i="8" s="1"/>
  <c r="AJ17" i="8" s="1"/>
  <c r="AC17" i="8" s="1"/>
  <c r="AN17" i="8" s="1"/>
  <c r="AR17" i="8" s="1"/>
  <c r="AG50" i="8"/>
  <c r="AH50" i="8"/>
  <c r="AI50" i="8" s="1"/>
  <c r="AJ50" i="8" s="1"/>
  <c r="AC50" i="8" s="1"/>
  <c r="AN50" i="8" s="1"/>
  <c r="AR50" i="8" s="1"/>
  <c r="AG5" i="8"/>
  <c r="AH5" i="8"/>
  <c r="AI5" i="8" s="1"/>
  <c r="AJ5" i="8" s="1"/>
  <c r="AC5" i="8" s="1"/>
  <c r="AN74" i="8"/>
  <c r="AR74" i="8" s="1"/>
  <c r="AR82" i="8"/>
  <c r="AN5" i="8"/>
  <c r="AR5" i="8" s="1"/>
  <c r="AN80" i="8"/>
  <c r="AR80" i="8" s="1"/>
  <c r="AN30" i="8"/>
  <c r="AR30" i="8" s="1"/>
  <c r="AN49" i="8"/>
  <c r="AR49" i="8" s="1"/>
  <c r="AQ52" i="8"/>
  <c r="AV52" i="8" s="1"/>
  <c r="AR44" i="8"/>
  <c r="AC40" i="8"/>
  <c r="AN40" i="8" s="1"/>
  <c r="AR40" i="8" s="1"/>
  <c r="AC24" i="8"/>
  <c r="AN24" i="8" s="1"/>
  <c r="AR24" i="8" s="1"/>
  <c r="AC73" i="8"/>
  <c r="AN73" i="8" s="1"/>
  <c r="AC21" i="8"/>
  <c r="AC81" i="8"/>
  <c r="AN81" i="8" s="1"/>
  <c r="AR81" i="8" s="1"/>
  <c r="AC72" i="8"/>
  <c r="AN72" i="8" s="1"/>
  <c r="AR72" i="8" s="1"/>
  <c r="AC52" i="8"/>
  <c r="AR70" i="8"/>
  <c r="AR78" i="8"/>
  <c r="AR18" i="8"/>
  <c r="AN21" i="8"/>
  <c r="AR21" i="8" s="1"/>
  <c r="AG19" i="8"/>
  <c r="AH19" i="8"/>
  <c r="AI19" i="8" s="1"/>
  <c r="AJ19" i="8" s="1"/>
  <c r="AC19" i="8" s="1"/>
  <c r="AN19" i="8" s="1"/>
  <c r="AR19" i="8" s="1"/>
  <c r="AH79" i="8"/>
  <c r="AI79" i="8" s="1"/>
  <c r="AJ79" i="8" s="1"/>
  <c r="AG79" i="8"/>
  <c r="AN52" i="8"/>
  <c r="AG13" i="8"/>
  <c r="AH13" i="8"/>
  <c r="AI13" i="8" s="1"/>
  <c r="AJ13" i="8" s="1"/>
  <c r="AC13" i="8" s="1"/>
  <c r="AN13" i="8" s="1"/>
  <c r="AR13" i="8" s="1"/>
  <c r="AG45" i="8"/>
  <c r="AH45" i="8"/>
  <c r="AI45" i="8" s="1"/>
  <c r="AJ45" i="8" s="1"/>
  <c r="AH57" i="8"/>
  <c r="AI57" i="8" s="1"/>
  <c r="AJ57" i="8" s="1"/>
  <c r="AG57" i="8"/>
  <c r="AR83" i="8"/>
  <c r="AR23" i="8"/>
  <c r="X4" i="7"/>
  <c r="Y62" i="7"/>
  <c r="Y49" i="7"/>
  <c r="Y54" i="7"/>
  <c r="X39" i="7"/>
  <c r="X63" i="7"/>
  <c r="Y38" i="7"/>
  <c r="Y89" i="7"/>
  <c r="AC41" i="7" s="1"/>
  <c r="Y63" i="7"/>
  <c r="Y17" i="7"/>
  <c r="Y47" i="7"/>
  <c r="Y41" i="7"/>
  <c r="Y72" i="7"/>
  <c r="X67" i="7"/>
  <c r="X41" i="7"/>
  <c r="Y66" i="7"/>
  <c r="X42" i="7"/>
  <c r="Y53" i="7"/>
  <c r="X28" i="7"/>
  <c r="Y74" i="7"/>
  <c r="Y33" i="7"/>
  <c r="X86" i="7"/>
  <c r="X61" i="7"/>
  <c r="X82" i="7"/>
  <c r="X50" i="7"/>
  <c r="Y9" i="7"/>
  <c r="Y76" i="7"/>
  <c r="X74" i="7"/>
  <c r="X35" i="7"/>
  <c r="X34" i="7"/>
  <c r="Y86" i="7"/>
  <c r="X52" i="7"/>
  <c r="Y75" i="7"/>
  <c r="Y61" i="7"/>
  <c r="X75" i="7"/>
  <c r="Y81" i="7"/>
  <c r="X45" i="7"/>
  <c r="X81" i="7"/>
  <c r="X78" i="7"/>
  <c r="X16" i="7"/>
  <c r="Y69" i="7"/>
  <c r="X68" i="7"/>
  <c r="X65" i="7"/>
  <c r="X26" i="7"/>
  <c r="Y87" i="7"/>
  <c r="U3" i="7"/>
  <c r="X11" i="7"/>
  <c r="X60" i="7"/>
  <c r="Y82" i="7"/>
  <c r="Y32" i="7"/>
  <c r="X10" i="7"/>
  <c r="X76" i="7"/>
  <c r="Y35" i="7"/>
  <c r="Y10" i="7"/>
  <c r="Y26" i="7"/>
  <c r="Y48" i="7"/>
  <c r="X32" i="7"/>
  <c r="X87" i="7"/>
  <c r="Y88" i="7"/>
  <c r="X66" i="7"/>
  <c r="X48" i="7"/>
  <c r="Y6" i="7"/>
  <c r="Y29" i="7"/>
  <c r="Y14" i="7"/>
  <c r="X37" i="7"/>
  <c r="Y85" i="7"/>
  <c r="Y11" i="7"/>
  <c r="X33" i="7"/>
  <c r="Y65" i="7"/>
  <c r="Y19" i="7"/>
  <c r="Y28" i="7"/>
  <c r="Y71" i="7"/>
  <c r="Y73" i="7"/>
  <c r="X73" i="7"/>
  <c r="Y24" i="7"/>
  <c r="Y8" i="7"/>
  <c r="Y37" i="7"/>
  <c r="X3" i="7"/>
  <c r="X22" i="7"/>
  <c r="X14" i="7"/>
  <c r="G4" i="4"/>
  <c r="X8" i="7"/>
  <c r="Y22" i="7"/>
  <c r="X56" i="7"/>
  <c r="X20" i="7"/>
  <c r="X36" i="7"/>
  <c r="X7" i="7"/>
  <c r="B15" i="4"/>
  <c r="X84" i="7"/>
  <c r="Y25" i="7"/>
  <c r="X23" i="7"/>
  <c r="V13" i="3"/>
  <c r="Y43" i="7"/>
  <c r="X44" i="7"/>
  <c r="Y58" i="7"/>
  <c r="X21" i="7"/>
  <c r="Y57" i="7"/>
  <c r="X12" i="7"/>
  <c r="Y3" i="7"/>
  <c r="X15" i="7"/>
  <c r="Y84" i="7"/>
  <c r="Y51" i="7"/>
  <c r="X6" i="7"/>
  <c r="Y36" i="7"/>
  <c r="X24" i="7"/>
  <c r="Y5" i="7"/>
  <c r="X85" i="7"/>
  <c r="Y44" i="7"/>
  <c r="X57" i="7"/>
  <c r="X64" i="7"/>
  <c r="Y23" i="7"/>
  <c r="Y15" i="7"/>
  <c r="X29" i="7"/>
  <c r="X25" i="7"/>
  <c r="Y52" i="7"/>
  <c r="Y13" i="7"/>
  <c r="Y30" i="7"/>
  <c r="X5" i="7"/>
  <c r="Y27" i="7"/>
  <c r="X27" i="7"/>
  <c r="X13" i="7"/>
  <c r="Y21" i="7"/>
  <c r="X2" i="7"/>
  <c r="X19" i="7"/>
  <c r="Y16" i="7"/>
  <c r="Y2" i="7"/>
  <c r="Y18" i="7"/>
  <c r="Y12" i="7"/>
  <c r="M17" i="3"/>
  <c r="M22" i="3"/>
  <c r="L24" i="3"/>
  <c r="L26" i="3"/>
  <c r="L25" i="3"/>
  <c r="L32" i="3"/>
  <c r="L28" i="3"/>
  <c r="L55" i="3"/>
  <c r="L57" i="3"/>
  <c r="L59" i="3"/>
  <c r="L61" i="3"/>
  <c r="L63" i="3"/>
  <c r="L65" i="3"/>
  <c r="L67" i="3"/>
  <c r="L69" i="3"/>
  <c r="L71" i="3"/>
  <c r="L73" i="3"/>
  <c r="L75" i="3"/>
  <c r="L77" i="3"/>
  <c r="L79" i="3"/>
  <c r="L81" i="3"/>
  <c r="L83" i="3"/>
  <c r="L85" i="3"/>
  <c r="L87" i="3"/>
  <c r="L89" i="3"/>
  <c r="L23" i="3"/>
  <c r="L30" i="3"/>
  <c r="L34" i="3"/>
  <c r="L36" i="3"/>
  <c r="L38" i="3"/>
  <c r="L40" i="3"/>
  <c r="L42" i="3"/>
  <c r="L44" i="3"/>
  <c r="L46" i="3"/>
  <c r="L48" i="3"/>
  <c r="L50" i="3"/>
  <c r="L52" i="3"/>
  <c r="L54" i="3"/>
  <c r="L56" i="3"/>
  <c r="L58" i="3"/>
  <c r="L60" i="3"/>
  <c r="L62" i="3"/>
  <c r="L64" i="3"/>
  <c r="L66" i="3"/>
  <c r="L68" i="3"/>
  <c r="L70" i="3"/>
  <c r="L72" i="3"/>
  <c r="L74" i="3"/>
  <c r="L76" i="3"/>
  <c r="L78" i="3"/>
  <c r="L80" i="3"/>
  <c r="L82" i="3"/>
  <c r="L84" i="3"/>
  <c r="L86" i="3"/>
  <c r="L88" i="3"/>
  <c r="L90" i="3"/>
  <c r="L27" i="3"/>
  <c r="N22" i="3"/>
  <c r="H22" i="3"/>
  <c r="J22" i="3" s="1"/>
  <c r="G22" i="3"/>
  <c r="H21" i="3"/>
  <c r="J21" i="3" s="1"/>
  <c r="G21" i="3"/>
  <c r="N20" i="3"/>
  <c r="H20" i="3"/>
  <c r="J20" i="3" s="1"/>
  <c r="G20" i="3"/>
  <c r="T19" i="3"/>
  <c r="H19" i="3"/>
  <c r="J19" i="3" s="1"/>
  <c r="G19" i="3"/>
  <c r="H18" i="3"/>
  <c r="J18" i="3" s="1"/>
  <c r="G18" i="3"/>
  <c r="N17" i="3"/>
  <c r="H17" i="3"/>
  <c r="J17" i="3" s="1"/>
  <c r="G17" i="3"/>
  <c r="J16" i="3"/>
  <c r="H16" i="3"/>
  <c r="G16" i="3"/>
  <c r="N15" i="3"/>
  <c r="H15" i="3"/>
  <c r="J15" i="3" s="1"/>
  <c r="G15" i="3"/>
  <c r="H14" i="3"/>
  <c r="J14" i="3" s="1"/>
  <c r="G14" i="3"/>
  <c r="J13" i="3"/>
  <c r="H13" i="3"/>
  <c r="G13" i="3"/>
  <c r="H12" i="3"/>
  <c r="J12" i="3" s="1"/>
  <c r="G12" i="3"/>
  <c r="H11" i="3"/>
  <c r="J11" i="3" s="1"/>
  <c r="G11" i="3"/>
  <c r="H10" i="3"/>
  <c r="J10" i="3" s="1"/>
  <c r="G10" i="3"/>
  <c r="H9" i="3"/>
  <c r="J9" i="3" s="1"/>
  <c r="G9" i="3"/>
  <c r="J8" i="3"/>
  <c r="H8" i="3"/>
  <c r="G8" i="3"/>
  <c r="H7" i="3"/>
  <c r="J7" i="3" s="1"/>
  <c r="G7" i="3"/>
  <c r="H6" i="3"/>
  <c r="J6" i="3" s="1"/>
  <c r="G6" i="3"/>
  <c r="H5" i="3"/>
  <c r="J5" i="3" s="1"/>
  <c r="G5" i="3"/>
  <c r="H4" i="3"/>
  <c r="J4" i="3" s="1"/>
  <c r="G4" i="3"/>
  <c r="H3" i="3"/>
  <c r="J3" i="3" s="1"/>
  <c r="G3" i="3"/>
  <c r="H2" i="3"/>
  <c r="J2" i="3" s="1"/>
  <c r="G2" i="3"/>
  <c r="T22" i="7"/>
  <c r="P6" i="3" l="1"/>
  <c r="P18" i="3"/>
  <c r="P30" i="3"/>
  <c r="P42" i="3"/>
  <c r="P54" i="3"/>
  <c r="P66" i="3"/>
  <c r="P78" i="3"/>
  <c r="P90" i="3"/>
  <c r="P11" i="3"/>
  <c r="P23" i="3"/>
  <c r="P35" i="3"/>
  <c r="P43" i="3"/>
  <c r="P59" i="3"/>
  <c r="P67" i="3"/>
  <c r="P79" i="3"/>
  <c r="P2" i="3"/>
  <c r="P8" i="3"/>
  <c r="P20" i="3"/>
  <c r="P32" i="3"/>
  <c r="P44" i="3"/>
  <c r="P3" i="3"/>
  <c r="P15" i="3"/>
  <c r="P31" i="3"/>
  <c r="P51" i="3"/>
  <c r="P71" i="3"/>
  <c r="P83" i="3"/>
  <c r="P4" i="3"/>
  <c r="P16" i="3"/>
  <c r="P28" i="3"/>
  <c r="P40" i="3"/>
  <c r="P5" i="3"/>
  <c r="P9" i="3"/>
  <c r="P13" i="3"/>
  <c r="P17" i="3"/>
  <c r="P21" i="3"/>
  <c r="P25" i="3"/>
  <c r="P29" i="3"/>
  <c r="P33" i="3"/>
  <c r="P37" i="3"/>
  <c r="P41" i="3"/>
  <c r="P45" i="3"/>
  <c r="P49" i="3"/>
  <c r="P53" i="3"/>
  <c r="P57" i="3"/>
  <c r="P61" i="3"/>
  <c r="P65" i="3"/>
  <c r="P69" i="3"/>
  <c r="P73" i="3"/>
  <c r="P77" i="3"/>
  <c r="P81" i="3"/>
  <c r="P85" i="3"/>
  <c r="P89" i="3"/>
  <c r="P10" i="3"/>
  <c r="P14" i="3"/>
  <c r="P22" i="3"/>
  <c r="P26" i="3"/>
  <c r="P34" i="3"/>
  <c r="P38" i="3"/>
  <c r="P46" i="3"/>
  <c r="P50" i="3"/>
  <c r="P58" i="3"/>
  <c r="P62" i="3"/>
  <c r="P70" i="3"/>
  <c r="P74" i="3"/>
  <c r="P82" i="3"/>
  <c r="P86" i="3"/>
  <c r="P7" i="3"/>
  <c r="P19" i="3"/>
  <c r="P27" i="3"/>
  <c r="P39" i="3"/>
  <c r="P47" i="3"/>
  <c r="P55" i="3"/>
  <c r="P63" i="3"/>
  <c r="P75" i="3"/>
  <c r="P87" i="3"/>
  <c r="P12" i="3"/>
  <c r="P24" i="3"/>
  <c r="P36" i="3"/>
  <c r="P60" i="3"/>
  <c r="P76" i="3"/>
  <c r="P48" i="3"/>
  <c r="P64" i="3"/>
  <c r="P80" i="3"/>
  <c r="P52" i="3"/>
  <c r="P68" i="3"/>
  <c r="P84" i="3"/>
  <c r="P56" i="3"/>
  <c r="P72" i="3"/>
  <c r="P88" i="3"/>
  <c r="AC8" i="7"/>
  <c r="AC11" i="7"/>
  <c r="AC7" i="7"/>
  <c r="AC39" i="7"/>
  <c r="AC20" i="7"/>
  <c r="AC47" i="7"/>
  <c r="AC27" i="7"/>
  <c r="AR10" i="10"/>
  <c r="AV10" i="10"/>
  <c r="AR22" i="10"/>
  <c r="AV22" i="10"/>
  <c r="AR59" i="10"/>
  <c r="AV59" i="10"/>
  <c r="AR7" i="8"/>
  <c r="AV7" i="8"/>
  <c r="AR53" i="8"/>
  <c r="AV53" i="8"/>
  <c r="AL37" i="8" s="1"/>
  <c r="B26" i="9" s="1"/>
  <c r="W11" i="4" s="1"/>
  <c r="AC22" i="7"/>
  <c r="AC40" i="7"/>
  <c r="AC33" i="7"/>
  <c r="AC32" i="7"/>
  <c r="AC46" i="7"/>
  <c r="AC13" i="7"/>
  <c r="AC24" i="7"/>
  <c r="AC14" i="7"/>
  <c r="AC21" i="7"/>
  <c r="AC15" i="7"/>
  <c r="AC25" i="7"/>
  <c r="AC34" i="7"/>
  <c r="AC42" i="7"/>
  <c r="AC49" i="7"/>
  <c r="AC48" i="7"/>
  <c r="AC3" i="7"/>
  <c r="AC4" i="7"/>
  <c r="AC10" i="7"/>
  <c r="AC29" i="7"/>
  <c r="AC16" i="7"/>
  <c r="AC26" i="7"/>
  <c r="AC18" i="7"/>
  <c r="AC28" i="7"/>
  <c r="AC36" i="7"/>
  <c r="AC35" i="7"/>
  <c r="AC43" i="7"/>
  <c r="AC51" i="7"/>
  <c r="AC50" i="7"/>
  <c r="AC6" i="7"/>
  <c r="AC12" i="7"/>
  <c r="AC19" i="7"/>
  <c r="AC31" i="7"/>
  <c r="AC17" i="7"/>
  <c r="AC5" i="7"/>
  <c r="AC23" i="7"/>
  <c r="AC30" i="7"/>
  <c r="AC38" i="7"/>
  <c r="AC37" i="7"/>
  <c r="AC45" i="7"/>
  <c r="AC44" i="7"/>
  <c r="AC52" i="7"/>
  <c r="AC9" i="7"/>
  <c r="AR57" i="10"/>
  <c r="AR13" i="10"/>
  <c r="AC34" i="10"/>
  <c r="AN34" i="10" s="1"/>
  <c r="AR34" i="10" s="1"/>
  <c r="AC2" i="10"/>
  <c r="AN2" i="10" s="1"/>
  <c r="AR2" i="10" s="1"/>
  <c r="AR39" i="10"/>
  <c r="AC7" i="10"/>
  <c r="AN7" i="10" s="1"/>
  <c r="AR7" i="10" s="1"/>
  <c r="AC77" i="10"/>
  <c r="AN77" i="10" s="1"/>
  <c r="AR77" i="10" s="1"/>
  <c r="AC33" i="10"/>
  <c r="AN33" i="10" s="1"/>
  <c r="AR33" i="10" s="1"/>
  <c r="AR73" i="8"/>
  <c r="AR52" i="8"/>
  <c r="AC45" i="8"/>
  <c r="AN45" i="8" s="1"/>
  <c r="AR45" i="8" s="1"/>
  <c r="AC64" i="8"/>
  <c r="AN64" i="8" s="1"/>
  <c r="AR64" i="8" s="1"/>
  <c r="AC85" i="8"/>
  <c r="AN85" i="8" s="1"/>
  <c r="AR85" i="8" s="1"/>
  <c r="AC2" i="8"/>
  <c r="AN2" i="8" s="1"/>
  <c r="AR2" i="8" s="1"/>
  <c r="AC67" i="8"/>
  <c r="AN67" i="8" s="1"/>
  <c r="AR67" i="8" s="1"/>
  <c r="AC12" i="8"/>
  <c r="AN12" i="8" s="1"/>
  <c r="AR12" i="8" s="1"/>
  <c r="AC79" i="8"/>
  <c r="AN79" i="8" s="1"/>
  <c r="AR79" i="8" s="1"/>
  <c r="AC34" i="8"/>
  <c r="AN34" i="8" s="1"/>
  <c r="AR34" i="8" s="1"/>
  <c r="AC57" i="8"/>
  <c r="AN57" i="8" s="1"/>
  <c r="AR57" i="8" s="1"/>
  <c r="T28" i="7"/>
  <c r="V28" i="7" s="1"/>
  <c r="T26" i="7"/>
  <c r="W26" i="7" s="1"/>
  <c r="U7" i="7"/>
  <c r="T2" i="7"/>
  <c r="W15" i="7" s="1"/>
  <c r="C10" i="4" s="1"/>
  <c r="L18" i="3"/>
  <c r="L21" i="3"/>
  <c r="L16" i="3"/>
  <c r="L22" i="3"/>
  <c r="Q5" i="3"/>
  <c r="Q9" i="3"/>
  <c r="Q13" i="3"/>
  <c r="Q17" i="3"/>
  <c r="Q21" i="3"/>
  <c r="Q3" i="3"/>
  <c r="Q7" i="3"/>
  <c r="Q11" i="3"/>
  <c r="Q15" i="3"/>
  <c r="Q19" i="3"/>
  <c r="Q23" i="3"/>
  <c r="Q27" i="3"/>
  <c r="Q31" i="3"/>
  <c r="Q35" i="3"/>
  <c r="Q39" i="3"/>
  <c r="Q43" i="3"/>
  <c r="Q47" i="3"/>
  <c r="Q51" i="3"/>
  <c r="Q55" i="3"/>
  <c r="Q59" i="3"/>
  <c r="Q63" i="3"/>
  <c r="Q67" i="3"/>
  <c r="Q71" i="3"/>
  <c r="Q75" i="3"/>
  <c r="Q79" i="3"/>
  <c r="Q83" i="3"/>
  <c r="Q87" i="3"/>
  <c r="Q4" i="3"/>
  <c r="Q8" i="3"/>
  <c r="Q12" i="3"/>
  <c r="Q16" i="3"/>
  <c r="Q20" i="3"/>
  <c r="Q24" i="3"/>
  <c r="Q28" i="3"/>
  <c r="Q32" i="3"/>
  <c r="Q40" i="3"/>
  <c r="Q44" i="3"/>
  <c r="Q48" i="3"/>
  <c r="Q52" i="3"/>
  <c r="Q56" i="3"/>
  <c r="Q60" i="3"/>
  <c r="Q64" i="3"/>
  <c r="Q68" i="3"/>
  <c r="Q72" i="3"/>
  <c r="Q76" i="3"/>
  <c r="Q80" i="3"/>
  <c r="Q84" i="3"/>
  <c r="Q36" i="3"/>
  <c r="Q2" i="3"/>
  <c r="Q18" i="3"/>
  <c r="Q29" i="3"/>
  <c r="Q37" i="3"/>
  <c r="Q45" i="3"/>
  <c r="Q53" i="3"/>
  <c r="Q61" i="3"/>
  <c r="Q69" i="3"/>
  <c r="Q77" i="3"/>
  <c r="Q85" i="3"/>
  <c r="Q90" i="3"/>
  <c r="Q6" i="3"/>
  <c r="Q22" i="3"/>
  <c r="Q30" i="3"/>
  <c r="Q38" i="3"/>
  <c r="Q46" i="3"/>
  <c r="Q54" i="3"/>
  <c r="Q62" i="3"/>
  <c r="Q70" i="3"/>
  <c r="Q78" i="3"/>
  <c r="Q86" i="3"/>
  <c r="Q10" i="3"/>
  <c r="Q25" i="3"/>
  <c r="Q33" i="3"/>
  <c r="Q41" i="3"/>
  <c r="Q49" i="3"/>
  <c r="Q57" i="3"/>
  <c r="Q65" i="3"/>
  <c r="Q73" i="3"/>
  <c r="Q81" i="3"/>
  <c r="Q88" i="3"/>
  <c r="Q14" i="3"/>
  <c r="Q26" i="3"/>
  <c r="Q34" i="3"/>
  <c r="Q42" i="3"/>
  <c r="Q50" i="3"/>
  <c r="Q58" i="3"/>
  <c r="Q66" i="3"/>
  <c r="Q74" i="3"/>
  <c r="Q82" i="3"/>
  <c r="Q89" i="3"/>
  <c r="L12" i="3"/>
  <c r="L8" i="3"/>
  <c r="L2" i="3"/>
  <c r="L5" i="3"/>
  <c r="L10" i="3"/>
  <c r="O36" i="3"/>
  <c r="O20" i="3"/>
  <c r="O17" i="3"/>
  <c r="O5" i="3"/>
  <c r="L7" i="3"/>
  <c r="L14" i="3"/>
  <c r="R3" i="3"/>
  <c r="L3" i="3"/>
  <c r="L6" i="3"/>
  <c r="R6" i="3"/>
  <c r="O15" i="3"/>
  <c r="L15" i="3"/>
  <c r="R19" i="3"/>
  <c r="L19" i="3"/>
  <c r="O14" i="3"/>
  <c r="O21" i="3"/>
  <c r="O7" i="3"/>
  <c r="O18" i="3"/>
  <c r="O3" i="3"/>
  <c r="O6" i="3"/>
  <c r="O19" i="3"/>
  <c r="O22" i="3"/>
  <c r="R28" i="3"/>
  <c r="R64" i="3"/>
  <c r="R56" i="3"/>
  <c r="R48" i="3"/>
  <c r="R32" i="3"/>
  <c r="R25" i="3"/>
  <c r="R89" i="3"/>
  <c r="R87" i="3"/>
  <c r="R85" i="3"/>
  <c r="R83" i="3"/>
  <c r="R81" i="3"/>
  <c r="R79" i="3"/>
  <c r="R77" i="3"/>
  <c r="R75" i="3"/>
  <c r="R73" i="3"/>
  <c r="R71" i="3"/>
  <c r="R69" i="3"/>
  <c r="R67" i="3"/>
  <c r="R65" i="3"/>
  <c r="R63" i="3"/>
  <c r="R61" i="3"/>
  <c r="R59" i="3"/>
  <c r="R57" i="3"/>
  <c r="R55" i="3"/>
  <c r="R53" i="3"/>
  <c r="R51" i="3"/>
  <c r="R49" i="3"/>
  <c r="R47" i="3"/>
  <c r="R45" i="3"/>
  <c r="R43" i="3"/>
  <c r="R41" i="3"/>
  <c r="R39" i="3"/>
  <c r="R37" i="3"/>
  <c r="R35" i="3"/>
  <c r="R33" i="3"/>
  <c r="R31" i="3"/>
  <c r="R29" i="3"/>
  <c r="R26" i="3"/>
  <c r="R24" i="3"/>
  <c r="R58" i="3"/>
  <c r="R46" i="3"/>
  <c r="R42" i="3"/>
  <c r="R38" i="3"/>
  <c r="R34" i="3"/>
  <c r="R27" i="3"/>
  <c r="R90" i="3"/>
  <c r="R88" i="3"/>
  <c r="R86" i="3"/>
  <c r="R84" i="3"/>
  <c r="R82" i="3"/>
  <c r="R80" i="3"/>
  <c r="R78" i="3"/>
  <c r="R76" i="3"/>
  <c r="R74" i="3"/>
  <c r="R72" i="3"/>
  <c r="R70" i="3"/>
  <c r="R68" i="3"/>
  <c r="R66" i="3"/>
  <c r="R62" i="3"/>
  <c r="R60" i="3"/>
  <c r="R54" i="3"/>
  <c r="R52" i="3"/>
  <c r="R50" i="3"/>
  <c r="R44" i="3"/>
  <c r="R40" i="3"/>
  <c r="R36" i="3"/>
  <c r="R30" i="3"/>
  <c r="R23" i="3"/>
  <c r="O4" i="3"/>
  <c r="O9" i="3"/>
  <c r="O13" i="3"/>
  <c r="R20" i="3"/>
  <c r="O85" i="3"/>
  <c r="O77" i="3"/>
  <c r="O69" i="3"/>
  <c r="O61" i="3"/>
  <c r="O53" i="3"/>
  <c r="O45" i="3"/>
  <c r="O37" i="3"/>
  <c r="O29" i="3"/>
  <c r="O88" i="3"/>
  <c r="O80" i="3"/>
  <c r="O72" i="3"/>
  <c r="O64" i="3"/>
  <c r="O56" i="3"/>
  <c r="O48" i="3"/>
  <c r="O40" i="3"/>
  <c r="O32" i="3"/>
  <c r="O23" i="3"/>
  <c r="L4" i="3"/>
  <c r="R4" i="3"/>
  <c r="L9" i="3"/>
  <c r="R9" i="3"/>
  <c r="L11" i="3"/>
  <c r="R11" i="3"/>
  <c r="L13" i="3"/>
  <c r="R13" i="3"/>
  <c r="L17" i="3"/>
  <c r="L20" i="3"/>
  <c r="O28" i="3"/>
  <c r="O87" i="3"/>
  <c r="O79" i="3"/>
  <c r="O71" i="3"/>
  <c r="O63" i="3"/>
  <c r="O55" i="3"/>
  <c r="O47" i="3"/>
  <c r="O39" i="3"/>
  <c r="O31" i="3"/>
  <c r="O90" i="3"/>
  <c r="O82" i="3"/>
  <c r="O74" i="3"/>
  <c r="O66" i="3"/>
  <c r="O58" i="3"/>
  <c r="O50" i="3"/>
  <c r="O42" i="3"/>
  <c r="O34" i="3"/>
  <c r="O25" i="3"/>
  <c r="O11" i="3"/>
  <c r="R17" i="3"/>
  <c r="R7" i="3"/>
  <c r="O8" i="3"/>
  <c r="O10" i="3"/>
  <c r="O12" i="3"/>
  <c r="R14" i="3"/>
  <c r="O16" i="3"/>
  <c r="R18" i="3"/>
  <c r="R21" i="3"/>
  <c r="O27" i="3"/>
  <c r="O89" i="3"/>
  <c r="O81" i="3"/>
  <c r="O73" i="3"/>
  <c r="O65" i="3"/>
  <c r="O57" i="3"/>
  <c r="O49" i="3"/>
  <c r="O41" i="3"/>
  <c r="O33" i="3"/>
  <c r="O24" i="3"/>
  <c r="O84" i="3"/>
  <c r="O76" i="3"/>
  <c r="O68" i="3"/>
  <c r="O60" i="3"/>
  <c r="O52" i="3"/>
  <c r="O44" i="3"/>
  <c r="O2" i="3"/>
  <c r="R2" i="3"/>
  <c r="R5" i="3"/>
  <c r="R8" i="3"/>
  <c r="R10" i="3"/>
  <c r="R12" i="3"/>
  <c r="R15" i="3"/>
  <c r="R16" i="3"/>
  <c r="R22" i="3"/>
  <c r="O83" i="3"/>
  <c r="O75" i="3"/>
  <c r="O67" i="3"/>
  <c r="O59" i="3"/>
  <c r="O51" i="3"/>
  <c r="O43" i="3"/>
  <c r="O35" i="3"/>
  <c r="O26" i="3"/>
  <c r="O86" i="3"/>
  <c r="O78" i="3"/>
  <c r="O70" i="3"/>
  <c r="O62" i="3"/>
  <c r="O54" i="3"/>
  <c r="O46" i="3"/>
  <c r="O38" i="3"/>
  <c r="O30" i="3"/>
  <c r="AL37" i="10" l="1"/>
  <c r="B26" i="11" s="1"/>
  <c r="W12" i="4" s="1"/>
  <c r="V17" i="4" s="1"/>
  <c r="V16" i="4" s="1"/>
  <c r="AL36" i="10"/>
  <c r="B25" i="11" s="1"/>
  <c r="V12" i="4" s="1"/>
  <c r="U17" i="4" s="1"/>
  <c r="U16" i="4" s="1"/>
  <c r="AL36" i="8"/>
  <c r="B25" i="9" s="1"/>
  <c r="V11" i="4" s="1"/>
  <c r="AE11" i="7"/>
  <c r="AE5" i="7"/>
  <c r="AE9" i="7"/>
  <c r="V26" i="7"/>
  <c r="W28" i="7"/>
  <c r="W18" i="7"/>
  <c r="X74" i="3"/>
  <c r="X42" i="3"/>
  <c r="X25" i="3"/>
  <c r="X70" i="3"/>
  <c r="X84" i="3"/>
  <c r="X68" i="3"/>
  <c r="X52" i="3"/>
  <c r="X39" i="3"/>
  <c r="X13" i="3"/>
  <c r="X85" i="3"/>
  <c r="X53" i="3"/>
  <c r="X88" i="3"/>
  <c r="X32" i="3"/>
  <c r="X71" i="3"/>
  <c r="X49" i="3"/>
  <c r="X64" i="3"/>
  <c r="X12" i="3"/>
  <c r="X3" i="3"/>
  <c r="X82" i="3"/>
  <c r="X50" i="3"/>
  <c r="X14" i="3"/>
  <c r="X65" i="3"/>
  <c r="X33" i="3"/>
  <c r="X78" i="3"/>
  <c r="X46" i="3"/>
  <c r="X6" i="3"/>
  <c r="X69" i="3"/>
  <c r="X37" i="3"/>
  <c r="X36" i="3"/>
  <c r="X72" i="3"/>
  <c r="X56" i="3"/>
  <c r="X40" i="3"/>
  <c r="X20" i="3"/>
  <c r="X4" i="3"/>
  <c r="X75" i="3"/>
  <c r="X59" i="3"/>
  <c r="X43" i="3"/>
  <c r="X27" i="3"/>
  <c r="X11" i="3"/>
  <c r="X17" i="3"/>
  <c r="X57" i="3"/>
  <c r="X38" i="3"/>
  <c r="X29" i="3"/>
  <c r="X87" i="3"/>
  <c r="X55" i="3"/>
  <c r="X23" i="3"/>
  <c r="X34" i="3"/>
  <c r="X10" i="3"/>
  <c r="X62" i="3"/>
  <c r="X30" i="3"/>
  <c r="X18" i="3"/>
  <c r="X28" i="3"/>
  <c r="X67" i="3"/>
  <c r="X51" i="3"/>
  <c r="X35" i="3"/>
  <c r="X9" i="3"/>
  <c r="X61" i="3"/>
  <c r="X16" i="3"/>
  <c r="X7" i="3"/>
  <c r="X66" i="3"/>
  <c r="X81" i="3"/>
  <c r="X80" i="3"/>
  <c r="X48" i="3"/>
  <c r="X83" i="3"/>
  <c r="X19" i="3"/>
  <c r="X89" i="3"/>
  <c r="X58" i="3"/>
  <c r="X26" i="3"/>
  <c r="X73" i="3"/>
  <c r="X41" i="3"/>
  <c r="X86" i="3"/>
  <c r="X54" i="3"/>
  <c r="X22" i="3"/>
  <c r="X77" i="3"/>
  <c r="X45" i="3"/>
  <c r="X2" i="3"/>
  <c r="X76" i="3"/>
  <c r="X60" i="3"/>
  <c r="X44" i="3"/>
  <c r="X24" i="3"/>
  <c r="X8" i="3"/>
  <c r="X79" i="3"/>
  <c r="X63" i="3"/>
  <c r="X47" i="3"/>
  <c r="X31" i="3"/>
  <c r="X15" i="3"/>
  <c r="X21" i="3"/>
  <c r="X5" i="3"/>
  <c r="Y12" i="3"/>
  <c r="Y68" i="3"/>
  <c r="Y8" i="3"/>
  <c r="Y16" i="3"/>
  <c r="Y10" i="3"/>
  <c r="Y24" i="3"/>
  <c r="Y5" i="3"/>
  <c r="Y14" i="3"/>
  <c r="Y11" i="3"/>
  <c r="Y4" i="3"/>
  <c r="Y20" i="3"/>
  <c r="Y40" i="3"/>
  <c r="Y76" i="3"/>
  <c r="Y84" i="3"/>
  <c r="Y27" i="3"/>
  <c r="Y46" i="3"/>
  <c r="Y29" i="3"/>
  <c r="Y37" i="3"/>
  <c r="Y61" i="3"/>
  <c r="Y69" i="3"/>
  <c r="Y77" i="3"/>
  <c r="Y64" i="3"/>
  <c r="Y54" i="3"/>
  <c r="Y22" i="3"/>
  <c r="Y15" i="3"/>
  <c r="Y18" i="3"/>
  <c r="Y13" i="3"/>
  <c r="Y23" i="3"/>
  <c r="Y44" i="3"/>
  <c r="Y60" i="3"/>
  <c r="Y70" i="3"/>
  <c r="Y78" i="3"/>
  <c r="Y86" i="3"/>
  <c r="Y34" i="3"/>
  <c r="Y58" i="3"/>
  <c r="Y31" i="3"/>
  <c r="Y39" i="3"/>
  <c r="Y47" i="3"/>
  <c r="Y55" i="3"/>
  <c r="Y63" i="3"/>
  <c r="Y71" i="3"/>
  <c r="Y79" i="3"/>
  <c r="Y87" i="3"/>
  <c r="Y32" i="3"/>
  <c r="Y3" i="3"/>
  <c r="U3" i="3"/>
  <c r="Y2" i="3"/>
  <c r="U5" i="3"/>
  <c r="Y45" i="3"/>
  <c r="Y85" i="3"/>
  <c r="Y7" i="3"/>
  <c r="Y9" i="3"/>
  <c r="Y36" i="3"/>
  <c r="Y52" i="3"/>
  <c r="Y66" i="3"/>
  <c r="Y74" i="3"/>
  <c r="Y82" i="3"/>
  <c r="Y42" i="3"/>
  <c r="Y26" i="3"/>
  <c r="Y35" i="3"/>
  <c r="Y43" i="3"/>
  <c r="Y51" i="3"/>
  <c r="Y59" i="3"/>
  <c r="Y67" i="3"/>
  <c r="Y75" i="3"/>
  <c r="Y83" i="3"/>
  <c r="Y25" i="3"/>
  <c r="Y56" i="3"/>
  <c r="Y28" i="3"/>
  <c r="Y53" i="3"/>
  <c r="Y21" i="3"/>
  <c r="Y17" i="3"/>
  <c r="Y30" i="3"/>
  <c r="Y50" i="3"/>
  <c r="Y62" i="3"/>
  <c r="Y72" i="3"/>
  <c r="Y80" i="3"/>
  <c r="Y88" i="3"/>
  <c r="Y38" i="3"/>
  <c r="Y33" i="3"/>
  <c r="Y41" i="3"/>
  <c r="Y49" i="3"/>
  <c r="Y57" i="3"/>
  <c r="Y65" i="3"/>
  <c r="Y73" i="3"/>
  <c r="Y81" i="3"/>
  <c r="Y89" i="3"/>
  <c r="Y48" i="3"/>
  <c r="Y19" i="3"/>
  <c r="Y6" i="3"/>
  <c r="T22" i="3"/>
  <c r="U22" i="7" l="1"/>
  <c r="V15" i="7" s="1"/>
  <c r="U7" i="3"/>
  <c r="AC7" i="3"/>
  <c r="AC43" i="3"/>
  <c r="AC5" i="3"/>
  <c r="AC9" i="3"/>
  <c r="AC13" i="3"/>
  <c r="AC17" i="3"/>
  <c r="AC21" i="3"/>
  <c r="AC25" i="3"/>
  <c r="AC29" i="3"/>
  <c r="AC33" i="3"/>
  <c r="AC37" i="3"/>
  <c r="AC41" i="3"/>
  <c r="AC45" i="3"/>
  <c r="AC49" i="3"/>
  <c r="AC3" i="3"/>
  <c r="AC19" i="3"/>
  <c r="AC35" i="3"/>
  <c r="AC51" i="3"/>
  <c r="AC10" i="3"/>
  <c r="AC18" i="3"/>
  <c r="AC26" i="3"/>
  <c r="AC34" i="3"/>
  <c r="AC42" i="3"/>
  <c r="AC4" i="3"/>
  <c r="AC8" i="3"/>
  <c r="AC12" i="3"/>
  <c r="AC16" i="3"/>
  <c r="AC20" i="3"/>
  <c r="AC24" i="3"/>
  <c r="AC28" i="3"/>
  <c r="AC32" i="3"/>
  <c r="AC36" i="3"/>
  <c r="AC40" i="3"/>
  <c r="AC44" i="3"/>
  <c r="AC48" i="3"/>
  <c r="AC52" i="3"/>
  <c r="AC11" i="3"/>
  <c r="AC15" i="3"/>
  <c r="AC23" i="3"/>
  <c r="AC27" i="3"/>
  <c r="AC31" i="3"/>
  <c r="AC39" i="3"/>
  <c r="AC47" i="3"/>
  <c r="AC6" i="3"/>
  <c r="AC14" i="3"/>
  <c r="AC22" i="3"/>
  <c r="AC30" i="3"/>
  <c r="AC38" i="3"/>
  <c r="AC46" i="3"/>
  <c r="AC50" i="3"/>
  <c r="T28" i="3"/>
  <c r="W28" i="3" s="1"/>
  <c r="T26" i="3"/>
  <c r="T2" i="3"/>
  <c r="W15" i="3" l="1"/>
  <c r="B10" i="4" s="1"/>
  <c r="W18" i="3"/>
  <c r="AE9" i="3"/>
  <c r="AE11" i="3"/>
  <c r="AE5" i="3"/>
  <c r="V28" i="3"/>
  <c r="W26" i="3"/>
  <c r="V26" i="3"/>
  <c r="B20" i="4" l="1"/>
  <c r="C20" i="4"/>
  <c r="U22" i="3"/>
  <c r="V15" i="3" s="1"/>
  <c r="I31" i="2"/>
  <c r="AL14" i="1" s="1"/>
  <c r="AL4" i="1"/>
  <c r="AL18" i="1"/>
  <c r="AL10" i="1"/>
  <c r="S18" i="1" s="1"/>
  <c r="AL8" i="1"/>
  <c r="S20" i="1" s="1"/>
  <c r="AL2" i="1"/>
  <c r="AK2" i="1"/>
  <c r="AK9" i="1"/>
  <c r="S9" i="1"/>
  <c r="S7" i="1"/>
  <c r="B23" i="4" l="1"/>
  <c r="L26" i="5" s="1"/>
  <c r="AL5" i="1"/>
  <c r="AL16" i="1"/>
  <c r="AK16" i="1"/>
  <c r="J17" i="1"/>
  <c r="H3" i="1"/>
  <c r="J3" i="1" s="1"/>
  <c r="AB3" i="1" s="1"/>
  <c r="H4" i="1"/>
  <c r="J4" i="1" s="1"/>
  <c r="H5" i="1"/>
  <c r="J5" i="1" s="1"/>
  <c r="H6" i="1"/>
  <c r="J6" i="1" s="1"/>
  <c r="H7" i="1"/>
  <c r="J7" i="1" s="1"/>
  <c r="AB7" i="1" s="1"/>
  <c r="H8" i="1"/>
  <c r="J8" i="1" s="1"/>
  <c r="H9" i="1"/>
  <c r="J9" i="1" s="1"/>
  <c r="H10" i="1"/>
  <c r="J10" i="1" s="1"/>
  <c r="H11" i="1"/>
  <c r="J11" i="1" s="1"/>
  <c r="H12" i="1"/>
  <c r="J12" i="1" s="1"/>
  <c r="H13" i="1"/>
  <c r="J13" i="1" s="1"/>
  <c r="H14" i="1"/>
  <c r="J14" i="1" s="1"/>
  <c r="H15" i="1"/>
  <c r="J15" i="1" s="1"/>
  <c r="H16" i="1"/>
  <c r="J16" i="1" s="1"/>
  <c r="H17" i="1"/>
  <c r="H18" i="1"/>
  <c r="J18" i="1" s="1"/>
  <c r="H19" i="1"/>
  <c r="J19" i="1" s="1"/>
  <c r="AB19" i="1" s="1"/>
  <c r="H20" i="1"/>
  <c r="J20" i="1" s="1"/>
  <c r="H21" i="1"/>
  <c r="J21" i="1" s="1"/>
  <c r="H22" i="1"/>
  <c r="J22" i="1" s="1"/>
  <c r="H23" i="1"/>
  <c r="J23" i="1" s="1"/>
  <c r="AB23" i="1" s="1"/>
  <c r="H24" i="1"/>
  <c r="J24" i="1" s="1"/>
  <c r="H25" i="1"/>
  <c r="J25" i="1" s="1"/>
  <c r="H26" i="1"/>
  <c r="J26" i="1" s="1"/>
  <c r="H27" i="1"/>
  <c r="J27" i="1" s="1"/>
  <c r="H28" i="1"/>
  <c r="J28" i="1" s="1"/>
  <c r="H29" i="1"/>
  <c r="J29" i="1" s="1"/>
  <c r="H30" i="1"/>
  <c r="J30" i="1" s="1"/>
  <c r="H31" i="1"/>
  <c r="J31" i="1" s="1"/>
  <c r="H32" i="1"/>
  <c r="J32" i="1" s="1"/>
  <c r="H33" i="1"/>
  <c r="J33" i="1" s="1"/>
  <c r="H34" i="1"/>
  <c r="J34" i="1" s="1"/>
  <c r="H35" i="1"/>
  <c r="J35" i="1" s="1"/>
  <c r="AB35" i="1" s="1"/>
  <c r="H36" i="1"/>
  <c r="J36" i="1" s="1"/>
  <c r="H37" i="1"/>
  <c r="J37" i="1" s="1"/>
  <c r="H38" i="1"/>
  <c r="J38" i="1" s="1"/>
  <c r="H39" i="1"/>
  <c r="J39" i="1" s="1"/>
  <c r="AB39" i="1" s="1"/>
  <c r="H2" i="1"/>
  <c r="J2" i="1" s="1"/>
  <c r="H41" i="1"/>
  <c r="J41" i="1" s="1"/>
  <c r="H42" i="1"/>
  <c r="J42" i="1" s="1"/>
  <c r="H43" i="1"/>
  <c r="J43" i="1" s="1"/>
  <c r="H44" i="1"/>
  <c r="J44" i="1" s="1"/>
  <c r="H45" i="1"/>
  <c r="J45" i="1" s="1"/>
  <c r="H46" i="1"/>
  <c r="J46" i="1" s="1"/>
  <c r="H47" i="1"/>
  <c r="J47" i="1" s="1"/>
  <c r="H48" i="1"/>
  <c r="J48" i="1" s="1"/>
  <c r="H49" i="1"/>
  <c r="J49" i="1" s="1"/>
  <c r="H50" i="1"/>
  <c r="J50" i="1" s="1"/>
  <c r="H51" i="1"/>
  <c r="J51" i="1" s="1"/>
  <c r="AB51" i="1" s="1"/>
  <c r="H52" i="1"/>
  <c r="J52" i="1" s="1"/>
  <c r="H53" i="1"/>
  <c r="J53" i="1" s="1"/>
  <c r="H54" i="1"/>
  <c r="J54" i="1" s="1"/>
  <c r="H55" i="1"/>
  <c r="J55" i="1" s="1"/>
  <c r="AB55" i="1" s="1"/>
  <c r="H56" i="1"/>
  <c r="J56" i="1" s="1"/>
  <c r="H57" i="1"/>
  <c r="J57" i="1" s="1"/>
  <c r="H58" i="1"/>
  <c r="J58" i="1" s="1"/>
  <c r="H59" i="1"/>
  <c r="J59" i="1" s="1"/>
  <c r="H60" i="1"/>
  <c r="J60" i="1" s="1"/>
  <c r="H61" i="1"/>
  <c r="J61" i="1" s="1"/>
  <c r="H62" i="1"/>
  <c r="J62" i="1" s="1"/>
  <c r="H63" i="1"/>
  <c r="J63" i="1" s="1"/>
  <c r="H64" i="1"/>
  <c r="J64" i="1" s="1"/>
  <c r="H65" i="1"/>
  <c r="J65" i="1" s="1"/>
  <c r="H66" i="1"/>
  <c r="J66" i="1" s="1"/>
  <c r="H67" i="1"/>
  <c r="J67" i="1" s="1"/>
  <c r="AB67" i="1" s="1"/>
  <c r="H68" i="1"/>
  <c r="J68" i="1" s="1"/>
  <c r="H69" i="1"/>
  <c r="J69" i="1" s="1"/>
  <c r="H70" i="1"/>
  <c r="J70" i="1" s="1"/>
  <c r="H71" i="1"/>
  <c r="J71" i="1" s="1"/>
  <c r="H72" i="1"/>
  <c r="J72" i="1" s="1"/>
  <c r="H73" i="1"/>
  <c r="J73" i="1" s="1"/>
  <c r="H74" i="1"/>
  <c r="J74" i="1" s="1"/>
  <c r="H75" i="1"/>
  <c r="J75" i="1" s="1"/>
  <c r="H76" i="1"/>
  <c r="J76" i="1" s="1"/>
  <c r="H77" i="1"/>
  <c r="J77" i="1" s="1"/>
  <c r="H78" i="1"/>
  <c r="J78" i="1" s="1"/>
  <c r="H79" i="1"/>
  <c r="J79" i="1" s="1"/>
  <c r="H80" i="1"/>
  <c r="J80" i="1" s="1"/>
  <c r="H81" i="1"/>
  <c r="J81" i="1" s="1"/>
  <c r="H82" i="1"/>
  <c r="J82" i="1" s="1"/>
  <c r="H83" i="1"/>
  <c r="J83" i="1" s="1"/>
  <c r="AB83" i="1" s="1"/>
  <c r="H84" i="1"/>
  <c r="J84" i="1" s="1"/>
  <c r="H85" i="1"/>
  <c r="J85" i="1" s="1"/>
  <c r="H86" i="1"/>
  <c r="J86" i="1" s="1"/>
  <c r="H87" i="1"/>
  <c r="J87" i="1" s="1"/>
  <c r="H88" i="1"/>
  <c r="J88" i="1" s="1"/>
  <c r="H89" i="1"/>
  <c r="J89" i="1" s="1"/>
  <c r="H90" i="1"/>
  <c r="J90" i="1" s="1"/>
  <c r="H40" i="1"/>
  <c r="J40" i="1" s="1"/>
  <c r="AB40" i="1" s="1"/>
  <c r="G3" i="1"/>
  <c r="G4" i="1"/>
  <c r="G5" i="1"/>
  <c r="G6" i="1"/>
  <c r="G7" i="1"/>
  <c r="G8" i="1"/>
  <c r="G9" i="1"/>
  <c r="G10" i="1"/>
  <c r="G11" i="1"/>
  <c r="G12" i="1"/>
  <c r="AB12" i="1" s="1"/>
  <c r="G13" i="1"/>
  <c r="G14" i="1"/>
  <c r="G15" i="1"/>
  <c r="G16" i="1"/>
  <c r="AB16" i="1" s="1"/>
  <c r="G17" i="1"/>
  <c r="G18" i="1"/>
  <c r="G19" i="1"/>
  <c r="G20" i="1"/>
  <c r="G21" i="1"/>
  <c r="G22" i="1"/>
  <c r="G23" i="1"/>
  <c r="G24" i="1"/>
  <c r="G25" i="1"/>
  <c r="G26" i="1"/>
  <c r="G27" i="1"/>
  <c r="G28" i="1"/>
  <c r="AB28" i="1" s="1"/>
  <c r="G29" i="1"/>
  <c r="G30" i="1"/>
  <c r="G2" i="1"/>
  <c r="Y2" i="1" s="1"/>
  <c r="G32" i="1"/>
  <c r="AB32" i="1" s="1"/>
  <c r="G33" i="1"/>
  <c r="G34" i="1"/>
  <c r="G35" i="1"/>
  <c r="G36" i="1"/>
  <c r="G37" i="1"/>
  <c r="G38" i="1"/>
  <c r="G39" i="1"/>
  <c r="G40" i="1"/>
  <c r="G41" i="1"/>
  <c r="G42" i="1"/>
  <c r="G43" i="1"/>
  <c r="G44" i="1"/>
  <c r="AB44" i="1" s="1"/>
  <c r="G45" i="1"/>
  <c r="G46" i="1"/>
  <c r="G47" i="1"/>
  <c r="G48" i="1"/>
  <c r="AB48" i="1" s="1"/>
  <c r="G49" i="1"/>
  <c r="G50" i="1"/>
  <c r="G51" i="1"/>
  <c r="G52" i="1"/>
  <c r="G53" i="1"/>
  <c r="G54" i="1"/>
  <c r="G55" i="1"/>
  <c r="G56" i="1"/>
  <c r="G57" i="1"/>
  <c r="G58" i="1"/>
  <c r="G59" i="1"/>
  <c r="G60" i="1"/>
  <c r="AB60" i="1" s="1"/>
  <c r="G61" i="1"/>
  <c r="G62" i="1"/>
  <c r="G63" i="1"/>
  <c r="G64" i="1"/>
  <c r="AB64" i="1" s="1"/>
  <c r="G65" i="1"/>
  <c r="G66" i="1"/>
  <c r="G67" i="1"/>
  <c r="G68" i="1"/>
  <c r="G69" i="1"/>
  <c r="G70" i="1"/>
  <c r="G71" i="1"/>
  <c r="G72" i="1"/>
  <c r="G73" i="1"/>
  <c r="G74" i="1"/>
  <c r="G75" i="1"/>
  <c r="G76" i="1"/>
  <c r="AB76" i="1" s="1"/>
  <c r="G77" i="1"/>
  <c r="G78" i="1"/>
  <c r="G79" i="1"/>
  <c r="G80" i="1"/>
  <c r="AB80" i="1" s="1"/>
  <c r="G81" i="1"/>
  <c r="G82" i="1"/>
  <c r="G83" i="1"/>
  <c r="G84" i="1"/>
  <c r="G85" i="1"/>
  <c r="G86" i="1"/>
  <c r="G87" i="1"/>
  <c r="G88" i="1"/>
  <c r="G89" i="1"/>
  <c r="G90" i="1"/>
  <c r="G31" i="1"/>
  <c r="AB88" i="1" l="1"/>
  <c r="AB72" i="1"/>
  <c r="AB56" i="1"/>
  <c r="AB24" i="1"/>
  <c r="AB8" i="1"/>
  <c r="AB4" i="1"/>
  <c r="Z2" i="1"/>
  <c r="Z86" i="1"/>
  <c r="Y74" i="1"/>
  <c r="Y70" i="1"/>
  <c r="Y66" i="1"/>
  <c r="Y62" i="1"/>
  <c r="Y54" i="1"/>
  <c r="Y50" i="1"/>
  <c r="Y46" i="1"/>
  <c r="Y38" i="1"/>
  <c r="Y34" i="1"/>
  <c r="AK14" i="1"/>
  <c r="Z89" i="1"/>
  <c r="AA89" i="1"/>
  <c r="AB89" i="1"/>
  <c r="Z85" i="1"/>
  <c r="AA85" i="1"/>
  <c r="AB85" i="1"/>
  <c r="Z81" i="1"/>
  <c r="AB81" i="1"/>
  <c r="AA81" i="1"/>
  <c r="Z77" i="1"/>
  <c r="AA77" i="1"/>
  <c r="AB77" i="1"/>
  <c r="Z73" i="1"/>
  <c r="AB73" i="1"/>
  <c r="AA73" i="1"/>
  <c r="Z65" i="1"/>
  <c r="AB65" i="1"/>
  <c r="AA65" i="1"/>
  <c r="Y61" i="1"/>
  <c r="AA61" i="1"/>
  <c r="AB61" i="1"/>
  <c r="Z57" i="1"/>
  <c r="AB57" i="1"/>
  <c r="AA57" i="1"/>
  <c r="Y53" i="1"/>
  <c r="AA53" i="1"/>
  <c r="AB53" i="1"/>
  <c r="Z49" i="1"/>
  <c r="AB49" i="1"/>
  <c r="AA49" i="1"/>
  <c r="Y41" i="1"/>
  <c r="AB41" i="1"/>
  <c r="AA41" i="1"/>
  <c r="Z37" i="1"/>
  <c r="AA37" i="1"/>
  <c r="AB37" i="1"/>
  <c r="Z33" i="1"/>
  <c r="AB33" i="1"/>
  <c r="AA33" i="1"/>
  <c r="Z29" i="1"/>
  <c r="AA29" i="1"/>
  <c r="AB29" i="1"/>
  <c r="Y25" i="1"/>
  <c r="AB25" i="1"/>
  <c r="AA25" i="1"/>
  <c r="Z17" i="1"/>
  <c r="AB17" i="1"/>
  <c r="AA17" i="1"/>
  <c r="Z13" i="1"/>
  <c r="AA13" i="1"/>
  <c r="AB13" i="1"/>
  <c r="Y9" i="1"/>
  <c r="AB9" i="1"/>
  <c r="AA9" i="1"/>
  <c r="Z5" i="1"/>
  <c r="AA5" i="1"/>
  <c r="AB5" i="1"/>
  <c r="Y90" i="1"/>
  <c r="AA90" i="1"/>
  <c r="AB90" i="1"/>
  <c r="Y86" i="1"/>
  <c r="AB86" i="1"/>
  <c r="AA86" i="1"/>
  <c r="Y82" i="1"/>
  <c r="AA82" i="1"/>
  <c r="AB82" i="1"/>
  <c r="Z78" i="1"/>
  <c r="AA78" i="1"/>
  <c r="AB78" i="1"/>
  <c r="Z74" i="1"/>
  <c r="AA74" i="1"/>
  <c r="AB74" i="1"/>
  <c r="Z70" i="1"/>
  <c r="AA70" i="1"/>
  <c r="AB70" i="1"/>
  <c r="Z66" i="1"/>
  <c r="AA66" i="1"/>
  <c r="AB66" i="1"/>
  <c r="Z62" i="1"/>
  <c r="AA62" i="1"/>
  <c r="AB62" i="1"/>
  <c r="Z58" i="1"/>
  <c r="AA58" i="1"/>
  <c r="AB58" i="1"/>
  <c r="Z54" i="1"/>
  <c r="AA54" i="1"/>
  <c r="AB54" i="1"/>
  <c r="Z50" i="1"/>
  <c r="AA50" i="1"/>
  <c r="AB50" i="1"/>
  <c r="Z46" i="1"/>
  <c r="AA46" i="1"/>
  <c r="AB46" i="1"/>
  <c r="Z42" i="1"/>
  <c r="AB42" i="1"/>
  <c r="AA42" i="1"/>
  <c r="AA38" i="1"/>
  <c r="AB38" i="1"/>
  <c r="AB34" i="1"/>
  <c r="AA34" i="1"/>
  <c r="Z30" i="1"/>
  <c r="AA30" i="1"/>
  <c r="AB30" i="1"/>
  <c r="Y26" i="1"/>
  <c r="AA26" i="1"/>
  <c r="AB26" i="1"/>
  <c r="Z22" i="1"/>
  <c r="AB22" i="1"/>
  <c r="AA22" i="1"/>
  <c r="Z18" i="1"/>
  <c r="AA18" i="1"/>
  <c r="AB18" i="1"/>
  <c r="Z14" i="1"/>
  <c r="AA14" i="1"/>
  <c r="AB14" i="1"/>
  <c r="Z10" i="1"/>
  <c r="AB10" i="1"/>
  <c r="AA10" i="1"/>
  <c r="AA6" i="1"/>
  <c r="AB6" i="1"/>
  <c r="Z31" i="1"/>
  <c r="AA31" i="1"/>
  <c r="Z87" i="1"/>
  <c r="AA87" i="1"/>
  <c r="Z83" i="1"/>
  <c r="AA83" i="1"/>
  <c r="Y79" i="1"/>
  <c r="AA79" i="1"/>
  <c r="Y75" i="1"/>
  <c r="AA75" i="1"/>
  <c r="Z71" i="1"/>
  <c r="AA71" i="1"/>
  <c r="Y67" i="1"/>
  <c r="AA67" i="1"/>
  <c r="Y63" i="1"/>
  <c r="AA63" i="1"/>
  <c r="Z59" i="1"/>
  <c r="AA59" i="1"/>
  <c r="Z55" i="1"/>
  <c r="AA55" i="1"/>
  <c r="Y51" i="1"/>
  <c r="AA51" i="1"/>
  <c r="Y47" i="1"/>
  <c r="AA47" i="1"/>
  <c r="Y43" i="1"/>
  <c r="AA43" i="1"/>
  <c r="Z39" i="1"/>
  <c r="AA39" i="1"/>
  <c r="Z35" i="1"/>
  <c r="AA35" i="1"/>
  <c r="Y27" i="1"/>
  <c r="AA27" i="1"/>
  <c r="Z23" i="1"/>
  <c r="AA23" i="1"/>
  <c r="Z19" i="1"/>
  <c r="AA19" i="1"/>
  <c r="Y15" i="1"/>
  <c r="AA15" i="1"/>
  <c r="Y11" i="1"/>
  <c r="AA11" i="1"/>
  <c r="Z7" i="1"/>
  <c r="AA7" i="1"/>
  <c r="Y3" i="1"/>
  <c r="AA3" i="1"/>
  <c r="Z88" i="1"/>
  <c r="AA88" i="1"/>
  <c r="Z84" i="1"/>
  <c r="AA84" i="1"/>
  <c r="Z80" i="1"/>
  <c r="AA80" i="1"/>
  <c r="Y76" i="1"/>
  <c r="AA76" i="1"/>
  <c r="Z72" i="1"/>
  <c r="AA72" i="1"/>
  <c r="Z68" i="1"/>
  <c r="AA68" i="1"/>
  <c r="Z64" i="1"/>
  <c r="AA64" i="1"/>
  <c r="Y60" i="1"/>
  <c r="AA60" i="1"/>
  <c r="Z56" i="1"/>
  <c r="AA56" i="1"/>
  <c r="Y52" i="1"/>
  <c r="AA52" i="1"/>
  <c r="Y48" i="1"/>
  <c r="AA48" i="1"/>
  <c r="Z44" i="1"/>
  <c r="AA44" i="1"/>
  <c r="Y40" i="1"/>
  <c r="AA40" i="1"/>
  <c r="Z36" i="1"/>
  <c r="AA36" i="1"/>
  <c r="Y32" i="1"/>
  <c r="AA32" i="1"/>
  <c r="Z28" i="1"/>
  <c r="AA28" i="1"/>
  <c r="Y24" i="1"/>
  <c r="AA24" i="1"/>
  <c r="Y20" i="1"/>
  <c r="AA20" i="1"/>
  <c r="Z16" i="1"/>
  <c r="AA16" i="1"/>
  <c r="Y12" i="1"/>
  <c r="AA12" i="1"/>
  <c r="Z8" i="1"/>
  <c r="AA8" i="1"/>
  <c r="Y4" i="1"/>
  <c r="AA4" i="1"/>
  <c r="P2" i="1"/>
  <c r="AB15" i="1"/>
  <c r="AB31" i="1"/>
  <c r="AB47" i="1"/>
  <c r="AB63" i="1"/>
  <c r="AB79" i="1"/>
  <c r="AB2" i="1"/>
  <c r="AB20" i="1"/>
  <c r="AB36" i="1"/>
  <c r="AB52" i="1"/>
  <c r="AB68" i="1"/>
  <c r="AB84" i="1"/>
  <c r="AB11" i="1"/>
  <c r="AB27" i="1"/>
  <c r="AB43" i="1"/>
  <c r="AB59" i="1"/>
  <c r="AB75" i="1"/>
  <c r="AA2" i="1"/>
  <c r="Z69" i="1"/>
  <c r="AA69" i="1"/>
  <c r="AB69" i="1"/>
  <c r="Z45" i="1"/>
  <c r="AA45" i="1"/>
  <c r="AB45" i="1"/>
  <c r="Y21" i="1"/>
  <c r="AA21" i="1"/>
  <c r="AB21" i="1"/>
  <c r="Y30" i="1"/>
  <c r="Z26" i="1"/>
  <c r="Y22" i="1"/>
  <c r="Y18" i="1"/>
  <c r="Y14" i="1"/>
  <c r="Y6" i="1"/>
  <c r="AB71" i="1"/>
  <c r="AB87" i="1"/>
  <c r="Y81" i="1"/>
  <c r="Y39" i="1"/>
  <c r="Y55" i="1"/>
  <c r="Y7" i="1"/>
  <c r="Y23" i="1"/>
  <c r="Y71" i="1"/>
  <c r="Y45" i="1"/>
  <c r="Y13" i="1"/>
  <c r="Y72" i="1"/>
  <c r="Y88" i="1"/>
  <c r="Y33" i="1"/>
  <c r="Y65" i="1"/>
  <c r="Z9" i="1"/>
  <c r="Z25" i="1"/>
  <c r="Z41" i="1"/>
  <c r="Y36" i="1"/>
  <c r="Z51" i="1"/>
  <c r="Z79" i="1"/>
  <c r="Z27" i="1"/>
  <c r="Y44" i="1"/>
  <c r="Z60" i="1"/>
  <c r="Z76" i="1"/>
  <c r="Z4" i="1"/>
  <c r="Z20" i="1"/>
  <c r="Y16" i="1"/>
  <c r="Z15" i="1"/>
  <c r="Z47" i="1"/>
  <c r="Z53" i="1"/>
  <c r="Z34" i="1"/>
  <c r="Y56" i="1"/>
  <c r="Z38" i="1"/>
  <c r="Z6" i="1"/>
  <c r="U2" i="1"/>
  <c r="O2" i="1"/>
  <c r="Y77" i="1"/>
  <c r="Y35" i="1"/>
  <c r="Y19" i="1"/>
  <c r="Y37" i="1"/>
  <c r="Y5" i="1"/>
  <c r="Y68" i="1"/>
  <c r="Y84" i="1"/>
  <c r="Y42" i="1"/>
  <c r="Y58" i="1"/>
  <c r="Y10" i="1"/>
  <c r="Y83" i="1"/>
  <c r="Y57" i="1"/>
  <c r="Z61" i="1"/>
  <c r="Z21" i="1"/>
  <c r="Y78" i="1"/>
  <c r="Z75" i="1"/>
  <c r="Y69" i="1"/>
  <c r="Z32" i="1"/>
  <c r="Z48" i="1"/>
  <c r="Y64" i="1"/>
  <c r="Z63" i="1"/>
  <c r="Y28" i="1"/>
  <c r="Z82" i="1"/>
  <c r="M2" i="1"/>
  <c r="T2" i="1"/>
  <c r="N2" i="1"/>
  <c r="Q2" i="1"/>
  <c r="AD2" i="1" s="1"/>
  <c r="AO2" i="1" s="1"/>
  <c r="Y73" i="1"/>
  <c r="Y89" i="1"/>
  <c r="Y31" i="1"/>
  <c r="Y87" i="1"/>
  <c r="Y29" i="1"/>
  <c r="Y80" i="1"/>
  <c r="Y49" i="1"/>
  <c r="Y17" i="1"/>
  <c r="Z67" i="1"/>
  <c r="Z11" i="1"/>
  <c r="Z43" i="1"/>
  <c r="Z52" i="1"/>
  <c r="Z12" i="1"/>
  <c r="Z3" i="1"/>
  <c r="Z90" i="1"/>
  <c r="Y8" i="1"/>
  <c r="Y85" i="1"/>
  <c r="Y59" i="1"/>
  <c r="Z24" i="1"/>
  <c r="Z40" i="1"/>
  <c r="P89" i="1"/>
  <c r="O88" i="1"/>
  <c r="P77" i="1"/>
  <c r="O76" i="1"/>
  <c r="P13" i="1"/>
  <c r="O12" i="1"/>
  <c r="P9" i="1"/>
  <c r="O8" i="1"/>
  <c r="P5" i="1"/>
  <c r="O4" i="1"/>
  <c r="P81" i="1"/>
  <c r="O80" i="1"/>
  <c r="T87" i="1"/>
  <c r="U87" i="1"/>
  <c r="N86" i="1"/>
  <c r="L87" i="1"/>
  <c r="M87" i="1"/>
  <c r="T75" i="1"/>
  <c r="U75" i="1"/>
  <c r="M75" i="1"/>
  <c r="L75" i="1"/>
  <c r="N74" i="1"/>
  <c r="T67" i="1"/>
  <c r="M67" i="1"/>
  <c r="L67" i="1"/>
  <c r="N66" i="1"/>
  <c r="U67" i="1"/>
  <c r="T59" i="1"/>
  <c r="U59" i="1"/>
  <c r="M59" i="1"/>
  <c r="L59" i="1"/>
  <c r="N58" i="1"/>
  <c r="T47" i="1"/>
  <c r="U47" i="1"/>
  <c r="N46" i="1"/>
  <c r="M47" i="1"/>
  <c r="L47" i="1"/>
  <c r="T35" i="1"/>
  <c r="U35" i="1"/>
  <c r="M35" i="1"/>
  <c r="L35" i="1"/>
  <c r="N34" i="1"/>
  <c r="T27" i="1"/>
  <c r="U27" i="1"/>
  <c r="M27" i="1"/>
  <c r="L27" i="1"/>
  <c r="N26" i="1"/>
  <c r="T19" i="1"/>
  <c r="L19" i="1"/>
  <c r="U19" i="1"/>
  <c r="M19" i="1"/>
  <c r="N18" i="1"/>
  <c r="T7" i="1"/>
  <c r="U7" i="1"/>
  <c r="N6" i="1"/>
  <c r="M7" i="1"/>
  <c r="L7" i="1"/>
  <c r="P88" i="1"/>
  <c r="O87" i="1"/>
  <c r="P84" i="1"/>
  <c r="O83" i="1"/>
  <c r="P80" i="1"/>
  <c r="O79" i="1"/>
  <c r="P76" i="1"/>
  <c r="O75" i="1"/>
  <c r="P68" i="1"/>
  <c r="O67" i="1"/>
  <c r="O63" i="1"/>
  <c r="P64" i="1"/>
  <c r="P60" i="1"/>
  <c r="O59" i="1"/>
  <c r="O55" i="1"/>
  <c r="P56" i="1"/>
  <c r="P52" i="1"/>
  <c r="O51" i="1"/>
  <c r="O47" i="1"/>
  <c r="P48" i="1"/>
  <c r="P44" i="1"/>
  <c r="O43" i="1"/>
  <c r="O35" i="1"/>
  <c r="P36" i="1"/>
  <c r="P32" i="1"/>
  <c r="O31" i="1"/>
  <c r="O27" i="1"/>
  <c r="P28" i="1"/>
  <c r="P24" i="1"/>
  <c r="O23" i="1"/>
  <c r="O19" i="1"/>
  <c r="P20" i="1"/>
  <c r="P16" i="1"/>
  <c r="O15" i="1"/>
  <c r="O11" i="1"/>
  <c r="P12" i="1"/>
  <c r="P8" i="1"/>
  <c r="O7" i="1"/>
  <c r="O3" i="1"/>
  <c r="P4" i="1"/>
  <c r="P17" i="1"/>
  <c r="O16" i="1"/>
  <c r="P85" i="1"/>
  <c r="O84" i="1"/>
  <c r="T88" i="1"/>
  <c r="U88" i="1"/>
  <c r="M88" i="1"/>
  <c r="L88" i="1"/>
  <c r="N87" i="1"/>
  <c r="T84" i="1"/>
  <c r="U84" i="1"/>
  <c r="L84" i="1"/>
  <c r="M84" i="1"/>
  <c r="N83" i="1"/>
  <c r="T80" i="1"/>
  <c r="U80" i="1"/>
  <c r="M80" i="1"/>
  <c r="L80" i="1"/>
  <c r="U76" i="1"/>
  <c r="T76" i="1"/>
  <c r="N75" i="1"/>
  <c r="M76" i="1"/>
  <c r="L76" i="1"/>
  <c r="T72" i="1"/>
  <c r="U72" i="1"/>
  <c r="N71" i="1"/>
  <c r="L72" i="1"/>
  <c r="M72" i="1"/>
  <c r="T68" i="1"/>
  <c r="U68" i="1"/>
  <c r="N67" i="1"/>
  <c r="M68" i="1"/>
  <c r="L68" i="1"/>
  <c r="T64" i="1"/>
  <c r="U64" i="1"/>
  <c r="N63" i="1"/>
  <c r="L64" i="1"/>
  <c r="M64" i="1"/>
  <c r="T60" i="1"/>
  <c r="U60" i="1"/>
  <c r="N59" i="1"/>
  <c r="M60" i="1"/>
  <c r="L60" i="1"/>
  <c r="T56" i="1"/>
  <c r="U56" i="1"/>
  <c r="N55" i="1"/>
  <c r="L56" i="1"/>
  <c r="M56" i="1"/>
  <c r="T52" i="1"/>
  <c r="U52" i="1"/>
  <c r="N51" i="1"/>
  <c r="M52" i="1"/>
  <c r="L52" i="1"/>
  <c r="T48" i="1"/>
  <c r="U48" i="1"/>
  <c r="N47" i="1"/>
  <c r="L48" i="1"/>
  <c r="M48" i="1"/>
  <c r="T44" i="1"/>
  <c r="U44" i="1"/>
  <c r="N43" i="1"/>
  <c r="M44" i="1"/>
  <c r="L44" i="1"/>
  <c r="T40" i="1"/>
  <c r="U40" i="1"/>
  <c r="N39" i="1"/>
  <c r="L40" i="1"/>
  <c r="M40" i="1"/>
  <c r="T36" i="1"/>
  <c r="U36" i="1"/>
  <c r="N35" i="1"/>
  <c r="M36" i="1"/>
  <c r="L36" i="1"/>
  <c r="T32" i="1"/>
  <c r="U32" i="1"/>
  <c r="N31" i="1"/>
  <c r="L32" i="1"/>
  <c r="M32" i="1"/>
  <c r="T28" i="1"/>
  <c r="N27" i="1"/>
  <c r="U28" i="1"/>
  <c r="M28" i="1"/>
  <c r="L28" i="1"/>
  <c r="T24" i="1"/>
  <c r="N23" i="1"/>
  <c r="U24" i="1"/>
  <c r="L24" i="1"/>
  <c r="M24" i="1"/>
  <c r="T20" i="1"/>
  <c r="U20" i="1"/>
  <c r="N19" i="1"/>
  <c r="M20" i="1"/>
  <c r="L20" i="1"/>
  <c r="T16" i="1"/>
  <c r="N15" i="1"/>
  <c r="U16" i="1"/>
  <c r="L16" i="1"/>
  <c r="M16" i="1"/>
  <c r="T12" i="1"/>
  <c r="N11" i="1"/>
  <c r="M12" i="1"/>
  <c r="U12" i="1"/>
  <c r="L12" i="1"/>
  <c r="T8" i="1"/>
  <c r="N7" i="1"/>
  <c r="U8" i="1"/>
  <c r="L8" i="1"/>
  <c r="M8" i="1"/>
  <c r="T4" i="1"/>
  <c r="U4" i="1"/>
  <c r="N3" i="1"/>
  <c r="M4" i="1"/>
  <c r="L4" i="1"/>
  <c r="P73" i="1"/>
  <c r="O72" i="1"/>
  <c r="P69" i="1"/>
  <c r="O68" i="1"/>
  <c r="P65" i="1"/>
  <c r="O64" i="1"/>
  <c r="P61" i="1"/>
  <c r="O60" i="1"/>
  <c r="P57" i="1"/>
  <c r="O56" i="1"/>
  <c r="P53" i="1"/>
  <c r="O52" i="1"/>
  <c r="P49" i="1"/>
  <c r="O48" i="1"/>
  <c r="P45" i="1"/>
  <c r="O44" i="1"/>
  <c r="P41" i="1"/>
  <c r="O40" i="1"/>
  <c r="P37" i="1"/>
  <c r="O36" i="1"/>
  <c r="P33" i="1"/>
  <c r="O32" i="1"/>
  <c r="P29" i="1"/>
  <c r="O28" i="1"/>
  <c r="P25" i="1"/>
  <c r="O24" i="1"/>
  <c r="P21" i="1"/>
  <c r="O20" i="1"/>
  <c r="T89" i="1"/>
  <c r="U89" i="1"/>
  <c r="M89" i="1"/>
  <c r="N88" i="1"/>
  <c r="L89" i="1"/>
  <c r="T85" i="1"/>
  <c r="U85" i="1"/>
  <c r="M85" i="1"/>
  <c r="L85" i="1"/>
  <c r="N84" i="1"/>
  <c r="T81" i="1"/>
  <c r="M81" i="1"/>
  <c r="U81" i="1"/>
  <c r="N80" i="1"/>
  <c r="L81" i="1"/>
  <c r="T77" i="1"/>
  <c r="U77" i="1"/>
  <c r="N76" i="1"/>
  <c r="L77" i="1"/>
  <c r="M77" i="1"/>
  <c r="T73" i="1"/>
  <c r="U73" i="1"/>
  <c r="N72" i="1"/>
  <c r="M73" i="1"/>
  <c r="L73" i="1"/>
  <c r="T69" i="1"/>
  <c r="N68" i="1"/>
  <c r="U69" i="1"/>
  <c r="L69" i="1"/>
  <c r="M69" i="1"/>
  <c r="T65" i="1"/>
  <c r="U65" i="1"/>
  <c r="N64" i="1"/>
  <c r="M65" i="1"/>
  <c r="L65" i="1"/>
  <c r="T61" i="1"/>
  <c r="U61" i="1"/>
  <c r="N60" i="1"/>
  <c r="L61" i="1"/>
  <c r="M61" i="1"/>
  <c r="T57" i="1"/>
  <c r="U57" i="1"/>
  <c r="N56" i="1"/>
  <c r="M57" i="1"/>
  <c r="L57" i="1"/>
  <c r="T53" i="1"/>
  <c r="N52" i="1"/>
  <c r="L53" i="1"/>
  <c r="U53" i="1"/>
  <c r="M53" i="1"/>
  <c r="T49" i="1"/>
  <c r="U49" i="1"/>
  <c r="N48" i="1"/>
  <c r="M49" i="1"/>
  <c r="L49" i="1"/>
  <c r="T45" i="1"/>
  <c r="U45" i="1"/>
  <c r="N44" i="1"/>
  <c r="L45" i="1"/>
  <c r="M45" i="1"/>
  <c r="T41" i="1"/>
  <c r="N40" i="1"/>
  <c r="U41" i="1"/>
  <c r="M41" i="1"/>
  <c r="L41" i="1"/>
  <c r="T37" i="1"/>
  <c r="U37" i="1"/>
  <c r="N36" i="1"/>
  <c r="L37" i="1"/>
  <c r="M37" i="1"/>
  <c r="T33" i="1"/>
  <c r="U33" i="1"/>
  <c r="N32" i="1"/>
  <c r="M33" i="1"/>
  <c r="L33" i="1"/>
  <c r="U29" i="1"/>
  <c r="T29" i="1"/>
  <c r="N28" i="1"/>
  <c r="L29" i="1"/>
  <c r="M29" i="1"/>
  <c r="T25" i="1"/>
  <c r="U25" i="1"/>
  <c r="N24" i="1"/>
  <c r="M25" i="1"/>
  <c r="L25" i="1"/>
  <c r="U21" i="1"/>
  <c r="T21" i="1"/>
  <c r="N20" i="1"/>
  <c r="L21" i="1"/>
  <c r="M21" i="1"/>
  <c r="T17" i="1"/>
  <c r="U17" i="1"/>
  <c r="N16" i="1"/>
  <c r="M17" i="1"/>
  <c r="L17" i="1"/>
  <c r="T13" i="1"/>
  <c r="U13" i="1"/>
  <c r="N12" i="1"/>
  <c r="L13" i="1"/>
  <c r="M13" i="1"/>
  <c r="T9" i="1"/>
  <c r="U9" i="1"/>
  <c r="N8" i="1"/>
  <c r="M9" i="1"/>
  <c r="L9" i="1"/>
  <c r="T5" i="1"/>
  <c r="U5" i="1"/>
  <c r="N4" i="1"/>
  <c r="L5" i="1"/>
  <c r="M5" i="1"/>
  <c r="O85" i="1"/>
  <c r="P86" i="1"/>
  <c r="P82" i="1"/>
  <c r="O81" i="1"/>
  <c r="O77" i="1"/>
  <c r="P78" i="1"/>
  <c r="P74" i="1"/>
  <c r="O73" i="1"/>
  <c r="P70" i="1"/>
  <c r="O69" i="1"/>
  <c r="O65" i="1"/>
  <c r="P66" i="1"/>
  <c r="P62" i="1"/>
  <c r="O61" i="1"/>
  <c r="O57" i="1"/>
  <c r="P58" i="1"/>
  <c r="P54" i="1"/>
  <c r="O53" i="1"/>
  <c r="O49" i="1"/>
  <c r="P50" i="1"/>
  <c r="P46" i="1"/>
  <c r="O45" i="1"/>
  <c r="P42" i="1"/>
  <c r="O41" i="1"/>
  <c r="O37" i="1"/>
  <c r="P38" i="1"/>
  <c r="O33" i="1"/>
  <c r="P34" i="1"/>
  <c r="P30" i="1"/>
  <c r="O29" i="1"/>
  <c r="O25" i="1"/>
  <c r="P26" i="1"/>
  <c r="O21" i="1"/>
  <c r="P22" i="1"/>
  <c r="O17" i="1"/>
  <c r="P18" i="1"/>
  <c r="P14" i="1"/>
  <c r="O13" i="1"/>
  <c r="O9" i="1"/>
  <c r="P10" i="1"/>
  <c r="O5" i="1"/>
  <c r="P6" i="1"/>
  <c r="O89" i="1"/>
  <c r="T31" i="1"/>
  <c r="U31" i="1"/>
  <c r="L31" i="1"/>
  <c r="N30" i="1"/>
  <c r="M31" i="1"/>
  <c r="T83" i="1"/>
  <c r="N82" i="1"/>
  <c r="L83" i="1"/>
  <c r="U83" i="1"/>
  <c r="M83" i="1"/>
  <c r="T79" i="1"/>
  <c r="U79" i="1"/>
  <c r="T71" i="1"/>
  <c r="L71" i="1"/>
  <c r="N70" i="1"/>
  <c r="U71" i="1"/>
  <c r="M71" i="1"/>
  <c r="T63" i="1"/>
  <c r="L63" i="1"/>
  <c r="U63" i="1"/>
  <c r="N62" i="1"/>
  <c r="M63" i="1"/>
  <c r="T55" i="1"/>
  <c r="N54" i="1"/>
  <c r="M55" i="1"/>
  <c r="L55" i="1"/>
  <c r="U55" i="1"/>
  <c r="T51" i="1"/>
  <c r="L51" i="1"/>
  <c r="U51" i="1"/>
  <c r="M51" i="1"/>
  <c r="N50" i="1"/>
  <c r="T43" i="1"/>
  <c r="U43" i="1"/>
  <c r="M43" i="1"/>
  <c r="L43" i="1"/>
  <c r="N42" i="1"/>
  <c r="T39" i="1"/>
  <c r="L39" i="1"/>
  <c r="N38" i="1"/>
  <c r="M39" i="1"/>
  <c r="U39" i="1"/>
  <c r="L2" i="1"/>
  <c r="T23" i="1"/>
  <c r="U23" i="1"/>
  <c r="N22" i="1"/>
  <c r="M23" i="1"/>
  <c r="L23" i="1"/>
  <c r="T15" i="1"/>
  <c r="N14" i="1"/>
  <c r="M15" i="1"/>
  <c r="L15" i="1"/>
  <c r="U15" i="1"/>
  <c r="T11" i="1"/>
  <c r="L11" i="1"/>
  <c r="U11" i="1"/>
  <c r="M11" i="1"/>
  <c r="N10" i="1"/>
  <c r="T3" i="1"/>
  <c r="U3" i="1"/>
  <c r="M3" i="1"/>
  <c r="L3" i="1"/>
  <c r="P72" i="1"/>
  <c r="O71" i="1"/>
  <c r="T90" i="1"/>
  <c r="X90" i="1" s="1"/>
  <c r="U90" i="1"/>
  <c r="N89" i="1"/>
  <c r="L90" i="1"/>
  <c r="T86" i="1"/>
  <c r="N85" i="1"/>
  <c r="U86" i="1"/>
  <c r="M86" i="1"/>
  <c r="L86" i="1"/>
  <c r="T82" i="1"/>
  <c r="U82" i="1"/>
  <c r="N81" i="1"/>
  <c r="M82" i="1"/>
  <c r="L82" i="1"/>
  <c r="T78" i="1"/>
  <c r="U78" i="1"/>
  <c r="L78" i="1"/>
  <c r="N77" i="1"/>
  <c r="T74" i="1"/>
  <c r="M74" i="1"/>
  <c r="U74" i="1"/>
  <c r="L74" i="1"/>
  <c r="N73" i="1"/>
  <c r="T70" i="1"/>
  <c r="L70" i="1"/>
  <c r="M70" i="1"/>
  <c r="N69" i="1"/>
  <c r="U70" i="1"/>
  <c r="T66" i="1"/>
  <c r="M66" i="1"/>
  <c r="L66" i="1"/>
  <c r="U66" i="1"/>
  <c r="N65" i="1"/>
  <c r="T62" i="1"/>
  <c r="U62" i="1"/>
  <c r="L62" i="1"/>
  <c r="M62" i="1"/>
  <c r="N61" i="1"/>
  <c r="T58" i="1"/>
  <c r="M58" i="1"/>
  <c r="L58" i="1"/>
  <c r="N57" i="1"/>
  <c r="U58" i="1"/>
  <c r="T54" i="1"/>
  <c r="L54" i="1"/>
  <c r="M54" i="1"/>
  <c r="U54" i="1"/>
  <c r="N53" i="1"/>
  <c r="T50" i="1"/>
  <c r="U50" i="1"/>
  <c r="M50" i="1"/>
  <c r="L50" i="1"/>
  <c r="N49" i="1"/>
  <c r="T46" i="1"/>
  <c r="U46" i="1"/>
  <c r="L46" i="1"/>
  <c r="M46" i="1"/>
  <c r="N45" i="1"/>
  <c r="T42" i="1"/>
  <c r="M42" i="1"/>
  <c r="L42" i="1"/>
  <c r="N41" i="1"/>
  <c r="U42" i="1"/>
  <c r="T38" i="1"/>
  <c r="M38" i="1"/>
  <c r="U38" i="1"/>
  <c r="L38" i="1"/>
  <c r="N37" i="1"/>
  <c r="T34" i="1"/>
  <c r="U34" i="1"/>
  <c r="L34" i="1"/>
  <c r="M34" i="1"/>
  <c r="N33" i="1"/>
  <c r="T30" i="1"/>
  <c r="U30" i="1"/>
  <c r="M30" i="1"/>
  <c r="L30" i="1"/>
  <c r="N29" i="1"/>
  <c r="T26" i="1"/>
  <c r="L26" i="1"/>
  <c r="M26" i="1"/>
  <c r="N25" i="1"/>
  <c r="U26" i="1"/>
  <c r="T22" i="1"/>
  <c r="M22" i="1"/>
  <c r="U22" i="1"/>
  <c r="L22" i="1"/>
  <c r="N21" i="1"/>
  <c r="T18" i="1"/>
  <c r="L18" i="1"/>
  <c r="M18" i="1"/>
  <c r="U18" i="1"/>
  <c r="N17" i="1"/>
  <c r="T14" i="1"/>
  <c r="M14" i="1"/>
  <c r="L14" i="1"/>
  <c r="U14" i="1"/>
  <c r="N13" i="1"/>
  <c r="T10" i="1"/>
  <c r="U10" i="1"/>
  <c r="L10" i="1"/>
  <c r="M10" i="1"/>
  <c r="N9" i="1"/>
  <c r="T6" i="1"/>
  <c r="M6" i="1"/>
  <c r="U6" i="1"/>
  <c r="L6" i="1"/>
  <c r="N5" i="1"/>
  <c r="P40" i="1"/>
  <c r="O39" i="1"/>
  <c r="O86" i="1"/>
  <c r="P87" i="1"/>
  <c r="O82" i="1"/>
  <c r="P83" i="1"/>
  <c r="O78" i="1"/>
  <c r="P79" i="1"/>
  <c r="O74" i="1"/>
  <c r="P75" i="1"/>
  <c r="O70" i="1"/>
  <c r="P71" i="1"/>
  <c r="O66" i="1"/>
  <c r="P67" i="1"/>
  <c r="O62" i="1"/>
  <c r="P63" i="1"/>
  <c r="O58" i="1"/>
  <c r="P59" i="1"/>
  <c r="O54" i="1"/>
  <c r="P55" i="1"/>
  <c r="O50" i="1"/>
  <c r="P51" i="1"/>
  <c r="O46" i="1"/>
  <c r="P47" i="1"/>
  <c r="O42" i="1"/>
  <c r="P43" i="1"/>
  <c r="O38" i="1"/>
  <c r="P39" i="1"/>
  <c r="O34" i="1"/>
  <c r="P35" i="1"/>
  <c r="O30" i="1"/>
  <c r="P31" i="1"/>
  <c r="O26" i="1"/>
  <c r="P27" i="1"/>
  <c r="O22" i="1"/>
  <c r="P23" i="1"/>
  <c r="O18" i="1"/>
  <c r="P19" i="1"/>
  <c r="O14" i="1"/>
  <c r="P15" i="1"/>
  <c r="O10" i="1"/>
  <c r="P11" i="1"/>
  <c r="O6" i="1"/>
  <c r="P7" i="1"/>
  <c r="P3" i="1"/>
  <c r="Q3" i="1" s="1"/>
  <c r="AD3" i="1" s="1"/>
  <c r="AO3" i="1" s="1"/>
  <c r="N78" i="1"/>
  <c r="M79" i="1"/>
  <c r="M78" i="1"/>
  <c r="L79" i="1"/>
  <c r="N79" i="1"/>
  <c r="Q7" i="1" l="1"/>
  <c r="AE7" i="1" s="1"/>
  <c r="AP7" i="1" s="1"/>
  <c r="Q39" i="1"/>
  <c r="AE39" i="1" s="1"/>
  <c r="AP39" i="1" s="1"/>
  <c r="Q55" i="1"/>
  <c r="AD55" i="1" s="1"/>
  <c r="AO55" i="1" s="1"/>
  <c r="Q71" i="1"/>
  <c r="R34" i="1"/>
  <c r="R42" i="1"/>
  <c r="R58" i="1"/>
  <c r="R74" i="1"/>
  <c r="Q35" i="1"/>
  <c r="AD35" i="1" s="1"/>
  <c r="AO35" i="1" s="1"/>
  <c r="R2" i="1"/>
  <c r="AF2" i="1" s="1"/>
  <c r="AG2" i="1" s="1"/>
  <c r="AE2" i="1"/>
  <c r="AP2" i="1" s="1"/>
  <c r="AQ2" i="1" s="1"/>
  <c r="AV2" i="1" s="1"/>
  <c r="Q72" i="1"/>
  <c r="AE72" i="1" s="1"/>
  <c r="AP72" i="1" s="1"/>
  <c r="AE3" i="1"/>
  <c r="AP3" i="1" s="1"/>
  <c r="AQ3" i="1" s="1"/>
  <c r="AV3" i="1" s="1"/>
  <c r="AE55" i="1"/>
  <c r="AP55" i="1" s="1"/>
  <c r="AE71" i="1"/>
  <c r="AP71" i="1" s="1"/>
  <c r="X89" i="1"/>
  <c r="X48" i="1"/>
  <c r="X64" i="1"/>
  <c r="X27" i="1"/>
  <c r="X71" i="1"/>
  <c r="X53" i="1"/>
  <c r="X69" i="1"/>
  <c r="X85" i="1"/>
  <c r="X12" i="1"/>
  <c r="X44" i="1"/>
  <c r="X60" i="1"/>
  <c r="X80" i="1"/>
  <c r="X59" i="1"/>
  <c r="AD7" i="1"/>
  <c r="AO7" i="1" s="1"/>
  <c r="X22" i="1"/>
  <c r="X38" i="1"/>
  <c r="X70" i="1"/>
  <c r="X23" i="1"/>
  <c r="X51" i="1"/>
  <c r="X41" i="1"/>
  <c r="X57" i="1"/>
  <c r="X84" i="1"/>
  <c r="X50" i="1"/>
  <c r="X66" i="1"/>
  <c r="X86" i="1"/>
  <c r="X43" i="1"/>
  <c r="X14" i="1"/>
  <c r="X46" i="1"/>
  <c r="X62" i="1"/>
  <c r="X82" i="1"/>
  <c r="X39" i="1"/>
  <c r="X63" i="1"/>
  <c r="X83" i="1"/>
  <c r="X17" i="1"/>
  <c r="X21" i="1"/>
  <c r="X33" i="1"/>
  <c r="X49" i="1"/>
  <c r="X65" i="1"/>
  <c r="X81" i="1"/>
  <c r="X8" i="1"/>
  <c r="X24" i="1"/>
  <c r="X40" i="1"/>
  <c r="X56" i="1"/>
  <c r="X72" i="1"/>
  <c r="X76" i="1"/>
  <c r="X7" i="1"/>
  <c r="X47" i="1"/>
  <c r="X87" i="1"/>
  <c r="Q19" i="1"/>
  <c r="AE19" i="1" s="1"/>
  <c r="AP19" i="1" s="1"/>
  <c r="Q67" i="1"/>
  <c r="AD67" i="1" s="1"/>
  <c r="AO67" i="1" s="1"/>
  <c r="R63" i="1"/>
  <c r="R83" i="1"/>
  <c r="Q29" i="1"/>
  <c r="AE29" i="1" s="1"/>
  <c r="AP29" i="1" s="1"/>
  <c r="Q45" i="1"/>
  <c r="AD45" i="1" s="1"/>
  <c r="AO45" i="1" s="1"/>
  <c r="Q53" i="1"/>
  <c r="AD53" i="1" s="1"/>
  <c r="AO53" i="1" s="1"/>
  <c r="Q61" i="1"/>
  <c r="AD61" i="1" s="1"/>
  <c r="AO61" i="1" s="1"/>
  <c r="R4" i="1"/>
  <c r="R20" i="1"/>
  <c r="R36" i="1"/>
  <c r="R40" i="1"/>
  <c r="Q12" i="1"/>
  <c r="AD12" i="1" s="1"/>
  <c r="AO12" i="1" s="1"/>
  <c r="Q28" i="1"/>
  <c r="Q48" i="1"/>
  <c r="AD48" i="1" s="1"/>
  <c r="AO48" i="1" s="1"/>
  <c r="Q64" i="1"/>
  <c r="AE64" i="1" s="1"/>
  <c r="AP64" i="1" s="1"/>
  <c r="R87" i="1"/>
  <c r="Q13" i="1"/>
  <c r="AD13" i="1" s="1"/>
  <c r="AO13" i="1" s="1"/>
  <c r="X6" i="1"/>
  <c r="X54" i="1"/>
  <c r="X73" i="1"/>
  <c r="X10" i="1"/>
  <c r="X26" i="1"/>
  <c r="X42" i="1"/>
  <c r="X58" i="1"/>
  <c r="X74" i="1"/>
  <c r="X78" i="1"/>
  <c r="X3" i="1"/>
  <c r="X55" i="1"/>
  <c r="X79" i="1"/>
  <c r="X13" i="1"/>
  <c r="X45" i="1"/>
  <c r="X61" i="1"/>
  <c r="X77" i="1"/>
  <c r="X4" i="1"/>
  <c r="X20" i="1"/>
  <c r="X36" i="1"/>
  <c r="X52" i="1"/>
  <c r="X68" i="1"/>
  <c r="X88" i="1"/>
  <c r="X35" i="1"/>
  <c r="X75" i="1"/>
  <c r="R18" i="1"/>
  <c r="R50" i="1"/>
  <c r="R15" i="1"/>
  <c r="R23" i="1"/>
  <c r="R43" i="1"/>
  <c r="R51" i="1"/>
  <c r="R25" i="1"/>
  <c r="R41" i="1"/>
  <c r="R57" i="1"/>
  <c r="R80" i="1"/>
  <c r="Q17" i="1"/>
  <c r="AD17" i="1" s="1"/>
  <c r="AO17" i="1" s="1"/>
  <c r="Q16" i="1"/>
  <c r="Q32" i="1"/>
  <c r="AD32" i="1" s="1"/>
  <c r="AO32" i="1" s="1"/>
  <c r="AD19" i="1"/>
  <c r="AO19" i="1" s="1"/>
  <c r="AD71" i="1"/>
  <c r="AO71" i="1" s="1"/>
  <c r="AD39" i="1"/>
  <c r="AO39" i="1" s="1"/>
  <c r="X67" i="1"/>
  <c r="AD29" i="1"/>
  <c r="AO29" i="1" s="1"/>
  <c r="R14" i="1"/>
  <c r="Q30" i="1"/>
  <c r="AD30" i="1" s="1"/>
  <c r="AO30" i="1" s="1"/>
  <c r="Q46" i="1"/>
  <c r="AD46" i="1" s="1"/>
  <c r="AO46" i="1" s="1"/>
  <c r="Q62" i="1"/>
  <c r="AD62" i="1" s="1"/>
  <c r="AO62" i="1" s="1"/>
  <c r="R89" i="1"/>
  <c r="Q37" i="1"/>
  <c r="Q69" i="1"/>
  <c r="R8" i="1"/>
  <c r="R24" i="1"/>
  <c r="R52" i="1"/>
  <c r="R68" i="1"/>
  <c r="Q5" i="1"/>
  <c r="AD5" i="1" s="1"/>
  <c r="AO5" i="1" s="1"/>
  <c r="Q89" i="1"/>
  <c r="AF89" i="1" s="1"/>
  <c r="Q23" i="1"/>
  <c r="AD23" i="1" s="1"/>
  <c r="AO23" i="1" s="1"/>
  <c r="Q87" i="1"/>
  <c r="AD87" i="1" s="1"/>
  <c r="AO87" i="1" s="1"/>
  <c r="R86" i="1"/>
  <c r="Q22" i="1"/>
  <c r="AD22" i="1" s="1"/>
  <c r="AO22" i="1" s="1"/>
  <c r="R9" i="1"/>
  <c r="R13" i="1"/>
  <c r="R29" i="1"/>
  <c r="R77" i="1"/>
  <c r="R85" i="1"/>
  <c r="Q8" i="1"/>
  <c r="AD8" i="1" s="1"/>
  <c r="AO8" i="1" s="1"/>
  <c r="Q24" i="1"/>
  <c r="AD24" i="1" s="1"/>
  <c r="AO24" i="1" s="1"/>
  <c r="Q44" i="1"/>
  <c r="AE44" i="1" s="1"/>
  <c r="AP44" i="1" s="1"/>
  <c r="Q60" i="1"/>
  <c r="AD60" i="1" s="1"/>
  <c r="AO60" i="1" s="1"/>
  <c r="Q80" i="1"/>
  <c r="AF80" i="1" s="1"/>
  <c r="Q88" i="1"/>
  <c r="AE88" i="1" s="1"/>
  <c r="AP88" i="1" s="1"/>
  <c r="R59" i="1"/>
  <c r="Q40" i="1"/>
  <c r="AD40" i="1" s="1"/>
  <c r="AO40" i="1" s="1"/>
  <c r="R6" i="1"/>
  <c r="X18" i="1"/>
  <c r="R22" i="1"/>
  <c r="R26" i="1"/>
  <c r="X34" i="1"/>
  <c r="R38" i="1"/>
  <c r="R46" i="1"/>
  <c r="R62" i="1"/>
  <c r="R82" i="1"/>
  <c r="R3" i="1"/>
  <c r="AF3" i="1" s="1"/>
  <c r="R11" i="1"/>
  <c r="X15" i="1"/>
  <c r="X2" i="1"/>
  <c r="Q42" i="1"/>
  <c r="AD42" i="1" s="1"/>
  <c r="AO42" i="1" s="1"/>
  <c r="Q74" i="1"/>
  <c r="AD74" i="1" s="1"/>
  <c r="AO74" i="1" s="1"/>
  <c r="Q82" i="1"/>
  <c r="AD82" i="1" s="1"/>
  <c r="AO82" i="1" s="1"/>
  <c r="X9" i="1"/>
  <c r="X25" i="1"/>
  <c r="X29" i="1"/>
  <c r="Q25" i="1"/>
  <c r="AD25" i="1" s="1"/>
  <c r="AO25" i="1" s="1"/>
  <c r="Q33" i="1"/>
  <c r="Q41" i="1"/>
  <c r="AD41" i="1" s="1"/>
  <c r="AO41" i="1" s="1"/>
  <c r="Q49" i="1"/>
  <c r="AE49" i="1" s="1"/>
  <c r="AP49" i="1" s="1"/>
  <c r="Q57" i="1"/>
  <c r="AF57" i="1" s="1"/>
  <c r="Q65" i="1"/>
  <c r="Q73" i="1"/>
  <c r="AE73" i="1" s="1"/>
  <c r="AP73" i="1" s="1"/>
  <c r="R16" i="1"/>
  <c r="X16" i="1"/>
  <c r="R28" i="1"/>
  <c r="R32" i="1"/>
  <c r="X32" i="1"/>
  <c r="R44" i="1"/>
  <c r="R48" i="1"/>
  <c r="R60" i="1"/>
  <c r="R64" i="1"/>
  <c r="R76" i="1"/>
  <c r="R19" i="1"/>
  <c r="Q81" i="1"/>
  <c r="Q9" i="1"/>
  <c r="AD9" i="1" s="1"/>
  <c r="AO9" i="1" s="1"/>
  <c r="Q77" i="1"/>
  <c r="AF77" i="1" s="1"/>
  <c r="Q14" i="1"/>
  <c r="AD14" i="1" s="1"/>
  <c r="AO14" i="1" s="1"/>
  <c r="Q54" i="1"/>
  <c r="AD54" i="1" s="1"/>
  <c r="AO54" i="1" s="1"/>
  <c r="Q70" i="1"/>
  <c r="AD70" i="1" s="1"/>
  <c r="AO70" i="1" s="1"/>
  <c r="Q21" i="1"/>
  <c r="AD21" i="1" s="1"/>
  <c r="AO21" i="1" s="1"/>
  <c r="R56" i="1"/>
  <c r="R72" i="1"/>
  <c r="Q4" i="1"/>
  <c r="AD4" i="1" s="1"/>
  <c r="AO4" i="1" s="1"/>
  <c r="Q20" i="1"/>
  <c r="AD20" i="1" s="1"/>
  <c r="AO20" i="1" s="1"/>
  <c r="Q36" i="1"/>
  <c r="AD36" i="1" s="1"/>
  <c r="AO36" i="1" s="1"/>
  <c r="Q56" i="1"/>
  <c r="AD56" i="1" s="1"/>
  <c r="AO56" i="1" s="1"/>
  <c r="R27" i="1"/>
  <c r="Q15" i="1"/>
  <c r="AD15" i="1" s="1"/>
  <c r="AO15" i="1" s="1"/>
  <c r="Q31" i="1"/>
  <c r="Q47" i="1"/>
  <c r="AD47" i="1" s="1"/>
  <c r="AO47" i="1" s="1"/>
  <c r="Q63" i="1"/>
  <c r="AD63" i="1" s="1"/>
  <c r="AO63" i="1" s="1"/>
  <c r="R30" i="1"/>
  <c r="Q6" i="1"/>
  <c r="AD6" i="1" s="1"/>
  <c r="AO6" i="1" s="1"/>
  <c r="Q38" i="1"/>
  <c r="AD38" i="1" s="1"/>
  <c r="AO38" i="1" s="1"/>
  <c r="Q86" i="1"/>
  <c r="AD86" i="1" s="1"/>
  <c r="AO86" i="1" s="1"/>
  <c r="R45" i="1"/>
  <c r="R61" i="1"/>
  <c r="AF61" i="1" s="1"/>
  <c r="AG61" i="1" s="1"/>
  <c r="R73" i="1"/>
  <c r="R81" i="1"/>
  <c r="R12" i="1"/>
  <c r="R84" i="1"/>
  <c r="Q52" i="1"/>
  <c r="AD52" i="1" s="1"/>
  <c r="AO52" i="1" s="1"/>
  <c r="Q68" i="1"/>
  <c r="AD68" i="1" s="1"/>
  <c r="AO68" i="1" s="1"/>
  <c r="Q79" i="1"/>
  <c r="AD79" i="1" s="1"/>
  <c r="AO79" i="1" s="1"/>
  <c r="Q78" i="1"/>
  <c r="AD78" i="1" s="1"/>
  <c r="AO78" i="1" s="1"/>
  <c r="Q11" i="1"/>
  <c r="AD11" i="1" s="1"/>
  <c r="AO11" i="1" s="1"/>
  <c r="Q27" i="1"/>
  <c r="AD27" i="1" s="1"/>
  <c r="AO27" i="1" s="1"/>
  <c r="Q43" i="1"/>
  <c r="AD43" i="1" s="1"/>
  <c r="AO43" i="1" s="1"/>
  <c r="Q51" i="1"/>
  <c r="AD51" i="1" s="1"/>
  <c r="AO51" i="1" s="1"/>
  <c r="Q59" i="1"/>
  <c r="AD59" i="1" s="1"/>
  <c r="AO59" i="1" s="1"/>
  <c r="Q75" i="1"/>
  <c r="AD75" i="1" s="1"/>
  <c r="AO75" i="1" s="1"/>
  <c r="Q83" i="1"/>
  <c r="AF83" i="1" s="1"/>
  <c r="AG83" i="1" s="1"/>
  <c r="R10" i="1"/>
  <c r="X30" i="1"/>
  <c r="R54" i="1"/>
  <c r="R66" i="1"/>
  <c r="R70" i="1"/>
  <c r="X11" i="1"/>
  <c r="R39" i="1"/>
  <c r="R55" i="1"/>
  <c r="AF55" i="1" s="1"/>
  <c r="AG55" i="1" s="1"/>
  <c r="R71" i="1"/>
  <c r="AF71" i="1" s="1"/>
  <c r="R31" i="1"/>
  <c r="X31" i="1"/>
  <c r="Q10" i="1"/>
  <c r="AF10" i="1" s="1"/>
  <c r="Q18" i="1"/>
  <c r="AD18" i="1" s="1"/>
  <c r="AO18" i="1" s="1"/>
  <c r="Q26" i="1"/>
  <c r="AD26" i="1" s="1"/>
  <c r="AO26" i="1" s="1"/>
  <c r="Q34" i="1"/>
  <c r="AD34" i="1" s="1"/>
  <c r="AO34" i="1" s="1"/>
  <c r="Q50" i="1"/>
  <c r="AD50" i="1" s="1"/>
  <c r="AO50" i="1" s="1"/>
  <c r="Q58" i="1"/>
  <c r="AF58" i="1" s="1"/>
  <c r="Q66" i="1"/>
  <c r="AD66" i="1" s="1"/>
  <c r="AO66" i="1" s="1"/>
  <c r="R5" i="1"/>
  <c r="AF5" i="1" s="1"/>
  <c r="X5" i="1"/>
  <c r="R17" i="1"/>
  <c r="R21" i="1"/>
  <c r="R33" i="1"/>
  <c r="R37" i="1"/>
  <c r="X37" i="1"/>
  <c r="R49" i="1"/>
  <c r="R53" i="1"/>
  <c r="R65" i="1"/>
  <c r="R69" i="1"/>
  <c r="X28" i="1"/>
  <c r="R88" i="1"/>
  <c r="Q85" i="1"/>
  <c r="AF85" i="1" s="1"/>
  <c r="Q76" i="1"/>
  <c r="AD76" i="1" s="1"/>
  <c r="AO76" i="1" s="1"/>
  <c r="Q84" i="1"/>
  <c r="AE84" i="1" s="1"/>
  <c r="AP84" i="1" s="1"/>
  <c r="R7" i="1"/>
  <c r="AF7" i="1" s="1"/>
  <c r="X19" i="1"/>
  <c r="R35" i="1"/>
  <c r="R47" i="1"/>
  <c r="R67" i="1"/>
  <c r="R75" i="1"/>
  <c r="R79" i="1"/>
  <c r="R78" i="1"/>
  <c r="AQ19" i="1" l="1"/>
  <c r="AV19" i="1" s="1"/>
  <c r="AQ55" i="1"/>
  <c r="AV55" i="1" s="1"/>
  <c r="AQ7" i="1"/>
  <c r="AV7" i="1" s="1"/>
  <c r="AF31" i="1"/>
  <c r="AF33" i="1"/>
  <c r="AF28" i="1"/>
  <c r="AG28" i="1" s="1"/>
  <c r="AF56" i="1"/>
  <c r="AG56" i="1" s="1"/>
  <c r="AE34" i="1"/>
  <c r="AP34" i="1" s="1"/>
  <c r="AQ34" i="1" s="1"/>
  <c r="AV34" i="1" s="1"/>
  <c r="AE12" i="1"/>
  <c r="AP12" i="1" s="1"/>
  <c r="AQ12" i="1" s="1"/>
  <c r="AV12" i="1" s="1"/>
  <c r="AE41" i="1"/>
  <c r="AP41" i="1" s="1"/>
  <c r="AQ41" i="1" s="1"/>
  <c r="AV41" i="1" s="1"/>
  <c r="AE6" i="1"/>
  <c r="AP6" i="1" s="1"/>
  <c r="AQ6" i="1" s="1"/>
  <c r="AV6" i="1" s="1"/>
  <c r="AE51" i="1"/>
  <c r="AP51" i="1" s="1"/>
  <c r="AQ51" i="1" s="1"/>
  <c r="AV51" i="1" s="1"/>
  <c r="AQ29" i="1"/>
  <c r="AV29" i="1" s="1"/>
  <c r="AF18" i="1"/>
  <c r="AH18" i="1" s="1"/>
  <c r="AI18" i="1" s="1"/>
  <c r="AJ18" i="1" s="1"/>
  <c r="AF29" i="1"/>
  <c r="AG29" i="1" s="1"/>
  <c r="AF38" i="1"/>
  <c r="AH38" i="1" s="1"/>
  <c r="AI38" i="1" s="1"/>
  <c r="AJ38" i="1" s="1"/>
  <c r="AE87" i="1"/>
  <c r="AP87" i="1" s="1"/>
  <c r="AQ87" i="1" s="1"/>
  <c r="AV87" i="1" s="1"/>
  <c r="AE27" i="1"/>
  <c r="AP27" i="1" s="1"/>
  <c r="AQ27" i="1" s="1"/>
  <c r="AV27" i="1" s="1"/>
  <c r="AE76" i="1"/>
  <c r="AP76" i="1" s="1"/>
  <c r="AQ76" i="1" s="1"/>
  <c r="AV76" i="1" s="1"/>
  <c r="AE66" i="1"/>
  <c r="AP66" i="1" s="1"/>
  <c r="AQ66" i="1" s="1"/>
  <c r="AV66" i="1" s="1"/>
  <c r="AE61" i="1"/>
  <c r="AP61" i="1" s="1"/>
  <c r="AQ61" i="1" s="1"/>
  <c r="AV61" i="1" s="1"/>
  <c r="AQ71" i="1"/>
  <c r="AV71" i="1" s="1"/>
  <c r="AE52" i="1"/>
  <c r="AP52" i="1" s="1"/>
  <c r="AQ52" i="1" s="1"/>
  <c r="AV52" i="1" s="1"/>
  <c r="AE86" i="1"/>
  <c r="AP86" i="1" s="1"/>
  <c r="AQ86" i="1" s="1"/>
  <c r="AV86" i="1" s="1"/>
  <c r="AE56" i="1"/>
  <c r="AP56" i="1" s="1"/>
  <c r="AQ56" i="1" s="1"/>
  <c r="AV56" i="1" s="1"/>
  <c r="AE26" i="1"/>
  <c r="AP26" i="1" s="1"/>
  <c r="AQ26" i="1" s="1"/>
  <c r="AV26" i="1" s="1"/>
  <c r="AQ39" i="1"/>
  <c r="AV39" i="1" s="1"/>
  <c r="AE54" i="1"/>
  <c r="AP54" i="1" s="1"/>
  <c r="AQ54" i="1" s="1"/>
  <c r="AV54" i="1" s="1"/>
  <c r="AE80" i="1"/>
  <c r="AP80" i="1" s="1"/>
  <c r="AF81" i="1"/>
  <c r="AG81" i="1" s="1"/>
  <c r="AF16" i="1"/>
  <c r="AD81" i="1"/>
  <c r="AO81" i="1" s="1"/>
  <c r="AE62" i="1"/>
  <c r="AP62" i="1" s="1"/>
  <c r="AQ62" i="1" s="1"/>
  <c r="AV62" i="1" s="1"/>
  <c r="AE63" i="1"/>
  <c r="AP63" i="1" s="1"/>
  <c r="AQ63" i="1" s="1"/>
  <c r="AV63" i="1" s="1"/>
  <c r="AE81" i="1"/>
  <c r="AP81" i="1" s="1"/>
  <c r="AE22" i="1"/>
  <c r="AP22" i="1" s="1"/>
  <c r="AQ22" i="1" s="1"/>
  <c r="AV22" i="1" s="1"/>
  <c r="AE75" i="1"/>
  <c r="AP75" i="1" s="1"/>
  <c r="AQ75" i="1" s="1"/>
  <c r="AV75" i="1" s="1"/>
  <c r="AE24" i="1"/>
  <c r="AP24" i="1" s="1"/>
  <c r="AQ24" i="1" s="1"/>
  <c r="AV24" i="1" s="1"/>
  <c r="AF37" i="1"/>
  <c r="AD37" i="1"/>
  <c r="AO37" i="1" s="1"/>
  <c r="AD83" i="1"/>
  <c r="AO83" i="1" s="1"/>
  <c r="AD77" i="1"/>
  <c r="AO77" i="1" s="1"/>
  <c r="AE57" i="1"/>
  <c r="AP57" i="1" s="1"/>
  <c r="AE15" i="1"/>
  <c r="AP15" i="1" s="1"/>
  <c r="AQ15" i="1" s="1"/>
  <c r="AV15" i="1" s="1"/>
  <c r="AE40" i="1"/>
  <c r="AP40" i="1" s="1"/>
  <c r="AQ40" i="1" s="1"/>
  <c r="AV40" i="1" s="1"/>
  <c r="AE30" i="1"/>
  <c r="AP30" i="1" s="1"/>
  <c r="AQ30" i="1" s="1"/>
  <c r="AV30" i="1" s="1"/>
  <c r="AF69" i="1"/>
  <c r="AF8" i="1"/>
  <c r="AE78" i="1"/>
  <c r="AP78" i="1" s="1"/>
  <c r="AQ78" i="1" s="1"/>
  <c r="AV78" i="1" s="1"/>
  <c r="AE33" i="1"/>
  <c r="AP33" i="1" s="1"/>
  <c r="AE43" i="1"/>
  <c r="AP43" i="1" s="1"/>
  <c r="AQ43" i="1" s="1"/>
  <c r="AV43" i="1" s="1"/>
  <c r="AE82" i="1"/>
  <c r="AP82" i="1" s="1"/>
  <c r="AQ82" i="1" s="1"/>
  <c r="AV82" i="1" s="1"/>
  <c r="AE32" i="1"/>
  <c r="AP32" i="1" s="1"/>
  <c r="AQ32" i="1" s="1"/>
  <c r="AV32" i="1" s="1"/>
  <c r="AF72" i="1"/>
  <c r="AF67" i="1"/>
  <c r="AF53" i="1"/>
  <c r="AF39" i="1"/>
  <c r="AG39" i="1" s="1"/>
  <c r="AF54" i="1"/>
  <c r="AF49" i="1"/>
  <c r="AH49" i="1" s="1"/>
  <c r="AI49" i="1" s="1"/>
  <c r="AJ49" i="1" s="1"/>
  <c r="AF44" i="1"/>
  <c r="AH44" i="1" s="1"/>
  <c r="AI44" i="1" s="1"/>
  <c r="AJ44" i="1" s="1"/>
  <c r="AF24" i="1"/>
  <c r="AD64" i="1"/>
  <c r="AO64" i="1" s="1"/>
  <c r="AQ64" i="1" s="1"/>
  <c r="AV64" i="1" s="1"/>
  <c r="AF17" i="1"/>
  <c r="AH17" i="1" s="1"/>
  <c r="AI17" i="1" s="1"/>
  <c r="AJ17" i="1" s="1"/>
  <c r="AF25" i="1"/>
  <c r="AH25" i="1" s="1"/>
  <c r="AI25" i="1" s="1"/>
  <c r="AJ25" i="1" s="1"/>
  <c r="AD72" i="1"/>
  <c r="AO72" i="1" s="1"/>
  <c r="AQ72" i="1" s="1"/>
  <c r="AV72" i="1" s="1"/>
  <c r="AF87" i="1"/>
  <c r="AH87" i="1" s="1"/>
  <c r="AI87" i="1" s="1"/>
  <c r="AJ87" i="1" s="1"/>
  <c r="AF19" i="1"/>
  <c r="AF62" i="1"/>
  <c r="AH62" i="1" s="1"/>
  <c r="AI62" i="1" s="1"/>
  <c r="AJ62" i="1" s="1"/>
  <c r="AE17" i="1"/>
  <c r="AP17" i="1" s="1"/>
  <c r="AQ17" i="1" s="1"/>
  <c r="AV17" i="1" s="1"/>
  <c r="AE46" i="1"/>
  <c r="AP46" i="1" s="1"/>
  <c r="AQ46" i="1" s="1"/>
  <c r="AV46" i="1" s="1"/>
  <c r="AE79" i="1"/>
  <c r="AP79" i="1" s="1"/>
  <c r="AQ79" i="1" s="1"/>
  <c r="AV79" i="1" s="1"/>
  <c r="AE47" i="1"/>
  <c r="AP47" i="1" s="1"/>
  <c r="AQ47" i="1" s="1"/>
  <c r="AV47" i="1" s="1"/>
  <c r="AE11" i="1"/>
  <c r="AP11" i="1" s="1"/>
  <c r="AQ11" i="1" s="1"/>
  <c r="AV11" i="1" s="1"/>
  <c r="AE68" i="1"/>
  <c r="AP68" i="1" s="1"/>
  <c r="AQ68" i="1" s="1"/>
  <c r="AV68" i="1" s="1"/>
  <c r="AE36" i="1"/>
  <c r="AP36" i="1" s="1"/>
  <c r="AQ36" i="1" s="1"/>
  <c r="AV36" i="1" s="1"/>
  <c r="AE4" i="1"/>
  <c r="AP4" i="1" s="1"/>
  <c r="AQ4" i="1" s="1"/>
  <c r="AV4" i="1" s="1"/>
  <c r="AE74" i="1"/>
  <c r="AP74" i="1" s="1"/>
  <c r="AQ74" i="1" s="1"/>
  <c r="AV74" i="1" s="1"/>
  <c r="AE53" i="1"/>
  <c r="AP53" i="1" s="1"/>
  <c r="AQ53" i="1" s="1"/>
  <c r="AV53" i="1" s="1"/>
  <c r="AE67" i="1"/>
  <c r="AP67" i="1" s="1"/>
  <c r="AQ67" i="1" s="1"/>
  <c r="AV67" i="1" s="1"/>
  <c r="AE16" i="1"/>
  <c r="AP16" i="1" s="1"/>
  <c r="AE50" i="1"/>
  <c r="AP50" i="1" s="1"/>
  <c r="AQ50" i="1" s="1"/>
  <c r="AV50" i="1" s="1"/>
  <c r="AE69" i="1"/>
  <c r="AP69" i="1" s="1"/>
  <c r="AE21" i="1"/>
  <c r="AP21" i="1" s="1"/>
  <c r="AQ21" i="1" s="1"/>
  <c r="AV21" i="1" s="1"/>
  <c r="AE9" i="1"/>
  <c r="AP9" i="1" s="1"/>
  <c r="AQ9" i="1" s="1"/>
  <c r="AV9" i="1" s="1"/>
  <c r="AE14" i="1"/>
  <c r="AP14" i="1" s="1"/>
  <c r="AQ14" i="1" s="1"/>
  <c r="AV14" i="1" s="1"/>
  <c r="AE35" i="1"/>
  <c r="AP35" i="1" s="1"/>
  <c r="AQ35" i="1" s="1"/>
  <c r="AV35" i="1" s="1"/>
  <c r="AE8" i="1"/>
  <c r="AP8" i="1" s="1"/>
  <c r="AQ8" i="1" s="1"/>
  <c r="AV8" i="1" s="1"/>
  <c r="AE77" i="1"/>
  <c r="AP77" i="1" s="1"/>
  <c r="AE83" i="1"/>
  <c r="AP83" i="1" s="1"/>
  <c r="AF35" i="1"/>
  <c r="AF65" i="1"/>
  <c r="AH65" i="1" s="1"/>
  <c r="AI65" i="1" s="1"/>
  <c r="AJ65" i="1" s="1"/>
  <c r="AF13" i="1"/>
  <c r="AD28" i="1"/>
  <c r="AO28" i="1" s="1"/>
  <c r="AE20" i="1"/>
  <c r="AP20" i="1" s="1"/>
  <c r="AQ20" i="1" s="1"/>
  <c r="AV20" i="1" s="1"/>
  <c r="AE10" i="1"/>
  <c r="AP10" i="1" s="1"/>
  <c r="AE18" i="1"/>
  <c r="AP18" i="1" s="1"/>
  <c r="AQ18" i="1" s="1"/>
  <c r="AV18" i="1" s="1"/>
  <c r="AE65" i="1"/>
  <c r="AP65" i="1" s="1"/>
  <c r="AF84" i="1"/>
  <c r="AF73" i="1"/>
  <c r="AH73" i="1" s="1"/>
  <c r="AI73" i="1" s="1"/>
  <c r="AJ73" i="1" s="1"/>
  <c r="AF88" i="1"/>
  <c r="AG88" i="1" s="1"/>
  <c r="AD16" i="1"/>
  <c r="AO16" i="1" s="1"/>
  <c r="AF42" i="1"/>
  <c r="AG42" i="1" s="1"/>
  <c r="AF64" i="1"/>
  <c r="AG64" i="1" s="1"/>
  <c r="AE5" i="1"/>
  <c r="AP5" i="1" s="1"/>
  <c r="AQ5" i="1" s="1"/>
  <c r="AV5" i="1" s="1"/>
  <c r="AE42" i="1"/>
  <c r="AP42" i="1" s="1"/>
  <c r="AQ42" i="1" s="1"/>
  <c r="AV42" i="1" s="1"/>
  <c r="AE60" i="1"/>
  <c r="AP60" i="1" s="1"/>
  <c r="AQ60" i="1" s="1"/>
  <c r="AV60" i="1" s="1"/>
  <c r="AE28" i="1"/>
  <c r="AP28" i="1" s="1"/>
  <c r="AQ28" i="1" s="1"/>
  <c r="AV28" i="1" s="1"/>
  <c r="AE45" i="1"/>
  <c r="AP45" i="1" s="1"/>
  <c r="AQ45" i="1" s="1"/>
  <c r="AV45" i="1" s="1"/>
  <c r="AE37" i="1"/>
  <c r="AP37" i="1" s="1"/>
  <c r="AE13" i="1"/>
  <c r="AP13" i="1" s="1"/>
  <c r="AQ13" i="1" s="1"/>
  <c r="AV13" i="1" s="1"/>
  <c r="AE59" i="1"/>
  <c r="AP59" i="1" s="1"/>
  <c r="AQ59" i="1" s="1"/>
  <c r="AV59" i="1" s="1"/>
  <c r="AE85" i="1"/>
  <c r="AP85" i="1" s="1"/>
  <c r="AE25" i="1"/>
  <c r="AP25" i="1" s="1"/>
  <c r="AQ25" i="1" s="1"/>
  <c r="AV25" i="1" s="1"/>
  <c r="AE38" i="1"/>
  <c r="AP38" i="1" s="1"/>
  <c r="AQ38" i="1" s="1"/>
  <c r="AV38" i="1" s="1"/>
  <c r="AE58" i="1"/>
  <c r="AP58" i="1" s="1"/>
  <c r="AE89" i="1"/>
  <c r="AP89" i="1" s="1"/>
  <c r="AE70" i="1"/>
  <c r="AP70" i="1" s="1"/>
  <c r="AQ70" i="1" s="1"/>
  <c r="AV70" i="1" s="1"/>
  <c r="AE31" i="1"/>
  <c r="AP31" i="1" s="1"/>
  <c r="AE23" i="1"/>
  <c r="AP23" i="1" s="1"/>
  <c r="AQ23" i="1" s="1"/>
  <c r="AV23" i="1" s="1"/>
  <c r="AE48" i="1"/>
  <c r="AP48" i="1" s="1"/>
  <c r="AQ48" i="1" s="1"/>
  <c r="AV48" i="1" s="1"/>
  <c r="AG84" i="1"/>
  <c r="AH84" i="1"/>
  <c r="AI84" i="1" s="1"/>
  <c r="AJ84" i="1" s="1"/>
  <c r="AG72" i="1"/>
  <c r="AH72" i="1"/>
  <c r="AI72" i="1" s="1"/>
  <c r="AJ72" i="1" s="1"/>
  <c r="AH81" i="1"/>
  <c r="AI81" i="1" s="1"/>
  <c r="AJ81" i="1" s="1"/>
  <c r="AH3" i="1"/>
  <c r="AI3" i="1" s="1"/>
  <c r="AJ3" i="1" s="1"/>
  <c r="AG3" i="1"/>
  <c r="AG7" i="1"/>
  <c r="AH7" i="1"/>
  <c r="AI7" i="1" s="1"/>
  <c r="AJ7" i="1" s="1"/>
  <c r="AG53" i="1"/>
  <c r="AH53" i="1"/>
  <c r="AI53" i="1" s="1"/>
  <c r="AJ53" i="1" s="1"/>
  <c r="AG5" i="1"/>
  <c r="AH5" i="1"/>
  <c r="AI5" i="1" s="1"/>
  <c r="AJ5" i="1" s="1"/>
  <c r="AG54" i="1"/>
  <c r="AH54" i="1"/>
  <c r="AI54" i="1" s="1"/>
  <c r="AJ54" i="1" s="1"/>
  <c r="AG44" i="1"/>
  <c r="AH89" i="1"/>
  <c r="AI89" i="1" s="1"/>
  <c r="AJ89" i="1" s="1"/>
  <c r="AG89" i="1"/>
  <c r="AG24" i="1"/>
  <c r="AH24" i="1"/>
  <c r="AI24" i="1" s="1"/>
  <c r="AJ24" i="1" s="1"/>
  <c r="AG25" i="1"/>
  <c r="AG19" i="1"/>
  <c r="AH19" i="1"/>
  <c r="AI19" i="1" s="1"/>
  <c r="AJ19" i="1" s="1"/>
  <c r="AH88" i="1"/>
  <c r="AI88" i="1" s="1"/>
  <c r="AJ88" i="1" s="1"/>
  <c r="AH67" i="1"/>
  <c r="AI67" i="1" s="1"/>
  <c r="AJ67" i="1" s="1"/>
  <c r="AG67" i="1"/>
  <c r="AH85" i="1"/>
  <c r="AI85" i="1" s="1"/>
  <c r="AJ85" i="1" s="1"/>
  <c r="AG85" i="1"/>
  <c r="AH10" i="1"/>
  <c r="AI10" i="1" s="1"/>
  <c r="AJ10" i="1" s="1"/>
  <c r="AG10" i="1"/>
  <c r="AH77" i="1"/>
  <c r="AI77" i="1" s="1"/>
  <c r="AJ77" i="1" s="1"/>
  <c r="AG77" i="1"/>
  <c r="AH57" i="1"/>
  <c r="AI57" i="1" s="1"/>
  <c r="AJ57" i="1" s="1"/>
  <c r="AG57" i="1"/>
  <c r="AG37" i="1"/>
  <c r="AH37" i="1"/>
  <c r="AI37" i="1" s="1"/>
  <c r="AJ37" i="1" s="1"/>
  <c r="AH16" i="1"/>
  <c r="AI16" i="1" s="1"/>
  <c r="AJ16" i="1" s="1"/>
  <c r="AG16" i="1"/>
  <c r="AH28" i="1"/>
  <c r="AI28" i="1" s="1"/>
  <c r="AJ28" i="1" s="1"/>
  <c r="AG35" i="1"/>
  <c r="AH35" i="1"/>
  <c r="AI35" i="1" s="1"/>
  <c r="AJ35" i="1" s="1"/>
  <c r="AC35" i="1" s="1"/>
  <c r="AH58" i="1"/>
  <c r="AI58" i="1" s="1"/>
  <c r="AJ58" i="1" s="1"/>
  <c r="AG58" i="1"/>
  <c r="AH71" i="1"/>
  <c r="AI71" i="1" s="1"/>
  <c r="AJ71" i="1" s="1"/>
  <c r="AG71" i="1"/>
  <c r="AG31" i="1"/>
  <c r="AH31" i="1"/>
  <c r="AI31" i="1" s="1"/>
  <c r="AJ31" i="1" s="1"/>
  <c r="AH33" i="1"/>
  <c r="AI33" i="1" s="1"/>
  <c r="AJ33" i="1" s="1"/>
  <c r="AG33" i="1"/>
  <c r="AH80" i="1"/>
  <c r="AI80" i="1" s="1"/>
  <c r="AJ80" i="1" s="1"/>
  <c r="AG80" i="1"/>
  <c r="AG13" i="1"/>
  <c r="AH13" i="1"/>
  <c r="AI13" i="1" s="1"/>
  <c r="AJ13" i="1" s="1"/>
  <c r="AH69" i="1"/>
  <c r="AI69" i="1" s="1"/>
  <c r="AJ69" i="1" s="1"/>
  <c r="AG69" i="1"/>
  <c r="AD44" i="1"/>
  <c r="AO44" i="1" s="1"/>
  <c r="AQ44" i="1" s="1"/>
  <c r="AV44" i="1" s="1"/>
  <c r="AF63" i="1"/>
  <c r="AF86" i="1"/>
  <c r="AD89" i="1"/>
  <c r="AO89" i="1" s="1"/>
  <c r="AF59" i="1"/>
  <c r="AF34" i="1"/>
  <c r="AD33" i="1"/>
  <c r="AO33" i="1" s="1"/>
  <c r="AD57" i="1"/>
  <c r="AO57" i="1" s="1"/>
  <c r="AD85" i="1"/>
  <c r="AO85" i="1" s="1"/>
  <c r="AD88" i="1"/>
  <c r="AO88" i="1" s="1"/>
  <c r="AQ88" i="1" s="1"/>
  <c r="AV88" i="1" s="1"/>
  <c r="AD84" i="1"/>
  <c r="AO84" i="1" s="1"/>
  <c r="AQ84" i="1" s="1"/>
  <c r="AV84" i="1" s="1"/>
  <c r="AH29" i="1"/>
  <c r="AI29" i="1" s="1"/>
  <c r="AJ29" i="1" s="1"/>
  <c r="AC29" i="1" s="1"/>
  <c r="AF68" i="1"/>
  <c r="AF36" i="1"/>
  <c r="AF20" i="1"/>
  <c r="AF45" i="1"/>
  <c r="AF78" i="1"/>
  <c r="AD10" i="1"/>
  <c r="AO10" i="1" s="1"/>
  <c r="AH83" i="1"/>
  <c r="AI83" i="1" s="1"/>
  <c r="AJ83" i="1" s="1"/>
  <c r="AC83" i="1" s="1"/>
  <c r="AH61" i="1"/>
  <c r="AI61" i="1" s="1"/>
  <c r="AJ61" i="1" s="1"/>
  <c r="AC61" i="1" s="1"/>
  <c r="AF46" i="1"/>
  <c r="AF14" i="1"/>
  <c r="AF43" i="1"/>
  <c r="AF66" i="1"/>
  <c r="AF51" i="1"/>
  <c r="AG38" i="1"/>
  <c r="AC38" i="1" s="1"/>
  <c r="AF22" i="1"/>
  <c r="AD65" i="1"/>
  <c r="AO65" i="1" s="1"/>
  <c r="AD69" i="1"/>
  <c r="AO69" i="1" s="1"/>
  <c r="AF60" i="1"/>
  <c r="AF48" i="1"/>
  <c r="AH56" i="1"/>
  <c r="AI56" i="1" s="1"/>
  <c r="AJ56" i="1" s="1"/>
  <c r="AC56" i="1" s="1"/>
  <c r="AH55" i="1"/>
  <c r="AI55" i="1" s="1"/>
  <c r="AJ55" i="1" s="1"/>
  <c r="AC55" i="1" s="1"/>
  <c r="AH42" i="1"/>
  <c r="AI42" i="1" s="1"/>
  <c r="AJ42" i="1" s="1"/>
  <c r="AC42" i="1" s="1"/>
  <c r="AF74" i="1"/>
  <c r="AF26" i="1"/>
  <c r="AF6" i="1"/>
  <c r="AD49" i="1"/>
  <c r="AO49" i="1" s="1"/>
  <c r="AQ49" i="1" s="1"/>
  <c r="AV49" i="1" s="1"/>
  <c r="AF47" i="1"/>
  <c r="AF21" i="1"/>
  <c r="AF50" i="1"/>
  <c r="AF41" i="1"/>
  <c r="AF23" i="1"/>
  <c r="AF70" i="1"/>
  <c r="AD58" i="1"/>
  <c r="AO58" i="1" s="1"/>
  <c r="AF12" i="1"/>
  <c r="AF15" i="1"/>
  <c r="AD73" i="1"/>
  <c r="AO73" i="1" s="1"/>
  <c r="AQ73" i="1" s="1"/>
  <c r="AV73" i="1" s="1"/>
  <c r="AH2" i="1"/>
  <c r="AI2" i="1" s="1"/>
  <c r="AJ2" i="1" s="1"/>
  <c r="AC2" i="1" s="1"/>
  <c r="AN2" i="1" s="1"/>
  <c r="AR2" i="1" s="1"/>
  <c r="AF75" i="1"/>
  <c r="AN35" i="1"/>
  <c r="AF52" i="1"/>
  <c r="AF4" i="1"/>
  <c r="AF79" i="1"/>
  <c r="AD31" i="1"/>
  <c r="AO31" i="1" s="1"/>
  <c r="AF76" i="1"/>
  <c r="AF40" i="1"/>
  <c r="AF11" i="1"/>
  <c r="AF82" i="1"/>
  <c r="AF30" i="1"/>
  <c r="AF32" i="1"/>
  <c r="AD80" i="1"/>
  <c r="AO80" i="1" s="1"/>
  <c r="AF27" i="1"/>
  <c r="AF9" i="1"/>
  <c r="AQ10" i="1" l="1"/>
  <c r="AV10" i="1" s="1"/>
  <c r="AQ83" i="1"/>
  <c r="AV83" i="1" s="1"/>
  <c r="AG18" i="1"/>
  <c r="AC18" i="1" s="1"/>
  <c r="AC33" i="1"/>
  <c r="AQ89" i="1"/>
  <c r="AV89" i="1" s="1"/>
  <c r="AQ85" i="1"/>
  <c r="AV85" i="1" s="1"/>
  <c r="AQ77" i="1"/>
  <c r="AV77" i="1" s="1"/>
  <c r="AQ16" i="1"/>
  <c r="AV16" i="1" s="1"/>
  <c r="AN29" i="1"/>
  <c r="AR29" i="1" s="1"/>
  <c r="AQ80" i="1"/>
  <c r="AV80" i="1" s="1"/>
  <c r="AQ58" i="1"/>
  <c r="AV58" i="1" s="1"/>
  <c r="AG62" i="1"/>
  <c r="AC62" i="1" s="1"/>
  <c r="AC58" i="1"/>
  <c r="AN58" i="1" s="1"/>
  <c r="AQ31" i="1"/>
  <c r="AV31" i="1" s="1"/>
  <c r="AQ69" i="1"/>
  <c r="AV69" i="1" s="1"/>
  <c r="AQ33" i="1"/>
  <c r="AV33" i="1" s="1"/>
  <c r="AQ57" i="1"/>
  <c r="AV57" i="1" s="1"/>
  <c r="AQ81" i="1"/>
  <c r="AV81" i="1" s="1"/>
  <c r="AQ37" i="1"/>
  <c r="AV37" i="1" s="1"/>
  <c r="AQ65" i="1"/>
  <c r="AV65" i="1" s="1"/>
  <c r="AR35" i="1"/>
  <c r="AN18" i="1"/>
  <c r="AR18" i="1" s="1"/>
  <c r="AC17" i="1"/>
  <c r="AN17" i="1" s="1"/>
  <c r="AR17" i="1" s="1"/>
  <c r="AG65" i="1"/>
  <c r="AC65" i="1" s="1"/>
  <c r="AN65" i="1" s="1"/>
  <c r="AG73" i="1"/>
  <c r="AC73" i="1" s="1"/>
  <c r="AN73" i="1" s="1"/>
  <c r="AR73" i="1" s="1"/>
  <c r="AG87" i="1"/>
  <c r="AC87" i="1" s="1"/>
  <c r="AN87" i="1" s="1"/>
  <c r="AR87" i="1" s="1"/>
  <c r="AG17" i="1"/>
  <c r="AG49" i="1"/>
  <c r="AC49" i="1" s="1"/>
  <c r="AN49" i="1" s="1"/>
  <c r="AR49" i="1" s="1"/>
  <c r="AH39" i="1"/>
  <c r="AI39" i="1" s="1"/>
  <c r="AJ39" i="1" s="1"/>
  <c r="AH64" i="1"/>
  <c r="AI64" i="1" s="1"/>
  <c r="AJ64" i="1" s="1"/>
  <c r="AC64" i="1" s="1"/>
  <c r="AN64" i="1" s="1"/>
  <c r="AR64" i="1" s="1"/>
  <c r="AG8" i="1"/>
  <c r="AH8" i="1"/>
  <c r="AI8" i="1" s="1"/>
  <c r="AJ8" i="1" s="1"/>
  <c r="AN56" i="1"/>
  <c r="AR56" i="1" s="1"/>
  <c r="AC28" i="1"/>
  <c r="AN28" i="1" s="1"/>
  <c r="AR28" i="1" s="1"/>
  <c r="AC37" i="1"/>
  <c r="AN37" i="1" s="1"/>
  <c r="AC19" i="1"/>
  <c r="AN19" i="1" s="1"/>
  <c r="AR19" i="1" s="1"/>
  <c r="AC25" i="1"/>
  <c r="AN25" i="1" s="1"/>
  <c r="AR25" i="1" s="1"/>
  <c r="AC24" i="1"/>
  <c r="AN24" i="1" s="1"/>
  <c r="AR24" i="1" s="1"/>
  <c r="AC44" i="1"/>
  <c r="AN44" i="1" s="1"/>
  <c r="AR44" i="1" s="1"/>
  <c r="AC54" i="1"/>
  <c r="AN54" i="1" s="1"/>
  <c r="AR54" i="1" s="1"/>
  <c r="AC5" i="1"/>
  <c r="AC7" i="1"/>
  <c r="AN7" i="1" s="1"/>
  <c r="AR7" i="1" s="1"/>
  <c r="AC72" i="1"/>
  <c r="AN72" i="1" s="1"/>
  <c r="AR72" i="1" s="1"/>
  <c r="AN83" i="1"/>
  <c r="AC89" i="1"/>
  <c r="AN89" i="1" s="1"/>
  <c r="AC81" i="1"/>
  <c r="AN81" i="1" s="1"/>
  <c r="AR81" i="1" s="1"/>
  <c r="AH30" i="1"/>
  <c r="AI30" i="1" s="1"/>
  <c r="AJ30" i="1" s="1"/>
  <c r="AG30" i="1"/>
  <c r="AG40" i="1"/>
  <c r="AH40" i="1"/>
  <c r="AI40" i="1" s="1"/>
  <c r="AJ40" i="1" s="1"/>
  <c r="AH48" i="1"/>
  <c r="AI48" i="1" s="1"/>
  <c r="AJ48" i="1" s="1"/>
  <c r="AG48" i="1"/>
  <c r="AH43" i="1"/>
  <c r="AI43" i="1" s="1"/>
  <c r="AJ43" i="1" s="1"/>
  <c r="AG43" i="1"/>
  <c r="AG11" i="1"/>
  <c r="AH11" i="1"/>
  <c r="AI11" i="1" s="1"/>
  <c r="AJ11" i="1" s="1"/>
  <c r="AH82" i="1"/>
  <c r="AI82" i="1" s="1"/>
  <c r="AJ82" i="1" s="1"/>
  <c r="AG82" i="1"/>
  <c r="AG41" i="1"/>
  <c r="AH41" i="1"/>
  <c r="AI41" i="1" s="1"/>
  <c r="AJ41" i="1" s="1"/>
  <c r="AG26" i="1"/>
  <c r="AH26" i="1"/>
  <c r="AI26" i="1" s="1"/>
  <c r="AJ26" i="1" s="1"/>
  <c r="AG22" i="1"/>
  <c r="AH22" i="1"/>
  <c r="AI22" i="1" s="1"/>
  <c r="AJ22" i="1" s="1"/>
  <c r="AH46" i="1"/>
  <c r="AI46" i="1" s="1"/>
  <c r="AJ46" i="1" s="1"/>
  <c r="AG46" i="1"/>
  <c r="AH45" i="1"/>
  <c r="AI45" i="1" s="1"/>
  <c r="AJ45" i="1" s="1"/>
  <c r="AG45" i="1"/>
  <c r="AG36" i="1"/>
  <c r="AH36" i="1"/>
  <c r="AI36" i="1" s="1"/>
  <c r="AJ36" i="1" s="1"/>
  <c r="AG9" i="1"/>
  <c r="AH9" i="1"/>
  <c r="AI9" i="1" s="1"/>
  <c r="AJ9" i="1" s="1"/>
  <c r="AH32" i="1"/>
  <c r="AI32" i="1" s="1"/>
  <c r="AJ32" i="1" s="1"/>
  <c r="AG32" i="1"/>
  <c r="AH76" i="1"/>
  <c r="AI76" i="1" s="1"/>
  <c r="AJ76" i="1" s="1"/>
  <c r="AG76" i="1"/>
  <c r="AG4" i="1"/>
  <c r="AH4" i="1"/>
  <c r="AI4" i="1" s="1"/>
  <c r="AJ4" i="1" s="1"/>
  <c r="AH75" i="1"/>
  <c r="AI75" i="1" s="1"/>
  <c r="AJ75" i="1" s="1"/>
  <c r="AG75" i="1"/>
  <c r="AH12" i="1"/>
  <c r="AI12" i="1" s="1"/>
  <c r="AJ12" i="1" s="1"/>
  <c r="AG12" i="1"/>
  <c r="AG23" i="1"/>
  <c r="AH23" i="1"/>
  <c r="AI23" i="1" s="1"/>
  <c r="AJ23" i="1" s="1"/>
  <c r="AH50" i="1"/>
  <c r="AI50" i="1" s="1"/>
  <c r="AJ50" i="1" s="1"/>
  <c r="AG50" i="1"/>
  <c r="AH21" i="1"/>
  <c r="AI21" i="1" s="1"/>
  <c r="AJ21" i="1" s="1"/>
  <c r="AG21" i="1"/>
  <c r="AH60" i="1"/>
  <c r="AI60" i="1" s="1"/>
  <c r="AJ60" i="1" s="1"/>
  <c r="AG60" i="1"/>
  <c r="AH51" i="1"/>
  <c r="AI51" i="1" s="1"/>
  <c r="AJ51" i="1" s="1"/>
  <c r="AG51" i="1"/>
  <c r="AG14" i="1"/>
  <c r="AH14" i="1"/>
  <c r="AI14" i="1" s="1"/>
  <c r="AJ14" i="1" s="1"/>
  <c r="AH20" i="1"/>
  <c r="AI20" i="1" s="1"/>
  <c r="AJ20" i="1" s="1"/>
  <c r="AG20" i="1"/>
  <c r="AN55" i="1"/>
  <c r="AR55" i="1" s="1"/>
  <c r="AN38" i="1"/>
  <c r="AR38" i="1" s="1"/>
  <c r="AN42" i="1"/>
  <c r="AR42" i="1" s="1"/>
  <c r="AN33" i="1"/>
  <c r="AR33" i="1" s="1"/>
  <c r="AN5" i="1"/>
  <c r="AR5" i="1" s="1"/>
  <c r="AC13" i="1"/>
  <c r="AN13" i="1" s="1"/>
  <c r="AR13" i="1" s="1"/>
  <c r="AC31" i="1"/>
  <c r="AN31" i="1" s="1"/>
  <c r="AC77" i="1"/>
  <c r="AN77" i="1" s="1"/>
  <c r="AC85" i="1"/>
  <c r="AN85" i="1" s="1"/>
  <c r="AC88" i="1"/>
  <c r="AN88" i="1" s="1"/>
  <c r="AR88" i="1" s="1"/>
  <c r="AC39" i="1"/>
  <c r="AN39" i="1" s="1"/>
  <c r="AR39" i="1" s="1"/>
  <c r="AC53" i="1"/>
  <c r="AC84" i="1"/>
  <c r="AN84" i="1" s="1"/>
  <c r="AR84" i="1" s="1"/>
  <c r="AG86" i="1"/>
  <c r="AH86" i="1"/>
  <c r="AI86" i="1" s="1"/>
  <c r="AJ86" i="1" s="1"/>
  <c r="AG63" i="1"/>
  <c r="AH63" i="1"/>
  <c r="AI63" i="1" s="1"/>
  <c r="AJ63" i="1" s="1"/>
  <c r="AC69" i="1"/>
  <c r="AN69" i="1" s="1"/>
  <c r="AC80" i="1"/>
  <c r="AN80" i="1" s="1"/>
  <c r="AC71" i="1"/>
  <c r="AN71" i="1" s="1"/>
  <c r="AR71" i="1" s="1"/>
  <c r="AC3" i="1"/>
  <c r="AN3" i="1" s="1"/>
  <c r="AR3" i="1" s="1"/>
  <c r="AH79" i="1"/>
  <c r="AI79" i="1" s="1"/>
  <c r="AJ79" i="1" s="1"/>
  <c r="AG79" i="1"/>
  <c r="AH70" i="1"/>
  <c r="AI70" i="1" s="1"/>
  <c r="AJ70" i="1" s="1"/>
  <c r="AG70" i="1"/>
  <c r="AH34" i="1"/>
  <c r="AI34" i="1" s="1"/>
  <c r="AJ34" i="1" s="1"/>
  <c r="AG34" i="1"/>
  <c r="AG27" i="1"/>
  <c r="AH27" i="1"/>
  <c r="AI27" i="1" s="1"/>
  <c r="AJ27" i="1" s="1"/>
  <c r="AG52" i="1"/>
  <c r="AH52" i="1"/>
  <c r="AI52" i="1" s="1"/>
  <c r="AJ52" i="1" s="1"/>
  <c r="AG15" i="1"/>
  <c r="AH15" i="1"/>
  <c r="AI15" i="1" s="1"/>
  <c r="AJ15" i="1" s="1"/>
  <c r="AH47" i="1"/>
  <c r="AI47" i="1" s="1"/>
  <c r="AJ47" i="1" s="1"/>
  <c r="AG47" i="1"/>
  <c r="AG6" i="1"/>
  <c r="AH6" i="1"/>
  <c r="AI6" i="1" s="1"/>
  <c r="AJ6" i="1" s="1"/>
  <c r="AG74" i="1"/>
  <c r="AH74" i="1"/>
  <c r="AI74" i="1" s="1"/>
  <c r="AJ74" i="1" s="1"/>
  <c r="AG66" i="1"/>
  <c r="AH66" i="1"/>
  <c r="AI66" i="1" s="1"/>
  <c r="AJ66" i="1" s="1"/>
  <c r="AG78" i="1"/>
  <c r="AH78" i="1"/>
  <c r="AI78" i="1" s="1"/>
  <c r="AJ78" i="1" s="1"/>
  <c r="AG68" i="1"/>
  <c r="AH68" i="1"/>
  <c r="AI68" i="1" s="1"/>
  <c r="AJ68" i="1" s="1"/>
  <c r="AH59" i="1"/>
  <c r="AI59" i="1" s="1"/>
  <c r="AJ59" i="1" s="1"/>
  <c r="AG59" i="1"/>
  <c r="AN53" i="1"/>
  <c r="AR53" i="1" s="1"/>
  <c r="AN62" i="1"/>
  <c r="AR62" i="1" s="1"/>
  <c r="AN61" i="1"/>
  <c r="AR61" i="1" s="1"/>
  <c r="AC16" i="1"/>
  <c r="AN16" i="1" s="1"/>
  <c r="AC57" i="1"/>
  <c r="AN57" i="1" s="1"/>
  <c r="AC10" i="1"/>
  <c r="AN10" i="1" s="1"/>
  <c r="AR10" i="1" s="1"/>
  <c r="AC67" i="1"/>
  <c r="AN67" i="1" s="1"/>
  <c r="AR67" i="1" s="1"/>
  <c r="AL37" i="1" l="1"/>
  <c r="B26" i="2" s="1"/>
  <c r="W10" i="4" s="1"/>
  <c r="V15" i="4" s="1"/>
  <c r="L30" i="5" s="1"/>
  <c r="AR89" i="1"/>
  <c r="AL21" i="1" s="1"/>
  <c r="AR65" i="1"/>
  <c r="AR80" i="1"/>
  <c r="AR83" i="1"/>
  <c r="AR85" i="1"/>
  <c r="AR31" i="1"/>
  <c r="AR16" i="1"/>
  <c r="AR58" i="1"/>
  <c r="AR57" i="1"/>
  <c r="AR69" i="1"/>
  <c r="AC60" i="1"/>
  <c r="AN60" i="1" s="1"/>
  <c r="AR60" i="1" s="1"/>
  <c r="AC50" i="1"/>
  <c r="AN50" i="1" s="1"/>
  <c r="AR50" i="1" s="1"/>
  <c r="AR37" i="1"/>
  <c r="AR77" i="1"/>
  <c r="AC20" i="1"/>
  <c r="AN20" i="1" s="1"/>
  <c r="AR20" i="1" s="1"/>
  <c r="AC51" i="1"/>
  <c r="AN51" i="1" s="1"/>
  <c r="AR51" i="1" s="1"/>
  <c r="AC21" i="1"/>
  <c r="AN21" i="1" s="1"/>
  <c r="AR21" i="1" s="1"/>
  <c r="AC75" i="1"/>
  <c r="AN75" i="1" s="1"/>
  <c r="AR75" i="1" s="1"/>
  <c r="AC76" i="1"/>
  <c r="AN76" i="1" s="1"/>
  <c r="AR76" i="1" s="1"/>
  <c r="AC45" i="1"/>
  <c r="AN45" i="1" s="1"/>
  <c r="AR45" i="1" s="1"/>
  <c r="AC48" i="1"/>
  <c r="AN48" i="1" s="1"/>
  <c r="AR48" i="1" s="1"/>
  <c r="AC30" i="1"/>
  <c r="AN30" i="1" s="1"/>
  <c r="AR30" i="1" s="1"/>
  <c r="AC68" i="1"/>
  <c r="AN68" i="1" s="1"/>
  <c r="AR68" i="1" s="1"/>
  <c r="AC66" i="1"/>
  <c r="AN66" i="1" s="1"/>
  <c r="AR66" i="1" s="1"/>
  <c r="AC15" i="1"/>
  <c r="AN15" i="1" s="1"/>
  <c r="AR15" i="1" s="1"/>
  <c r="AC86" i="1"/>
  <c r="AN86" i="1" s="1"/>
  <c r="AR86" i="1" s="1"/>
  <c r="AC78" i="1"/>
  <c r="AN78" i="1" s="1"/>
  <c r="AR78" i="1" s="1"/>
  <c r="AC74" i="1"/>
  <c r="AN74" i="1" s="1"/>
  <c r="AR74" i="1" s="1"/>
  <c r="AC52" i="1"/>
  <c r="AN52" i="1" s="1"/>
  <c r="AR52" i="1" s="1"/>
  <c r="AC63" i="1"/>
  <c r="AN63" i="1" s="1"/>
  <c r="AR63" i="1" s="1"/>
  <c r="AC4" i="1"/>
  <c r="AN4" i="1" s="1"/>
  <c r="AR4" i="1" s="1"/>
  <c r="AC36" i="1"/>
  <c r="AN36" i="1" s="1"/>
  <c r="AR36" i="1" s="1"/>
  <c r="AC26" i="1"/>
  <c r="AN26" i="1" s="1"/>
  <c r="AR26" i="1" s="1"/>
  <c r="AC40" i="1"/>
  <c r="AN40" i="1" s="1"/>
  <c r="AR40" i="1" s="1"/>
  <c r="AC8" i="1"/>
  <c r="AN8" i="1" s="1"/>
  <c r="AR8" i="1" s="1"/>
  <c r="AC6" i="1"/>
  <c r="AN6" i="1" s="1"/>
  <c r="AR6" i="1" s="1"/>
  <c r="AC27" i="1"/>
  <c r="AN27" i="1" s="1"/>
  <c r="AR27" i="1" s="1"/>
  <c r="AC59" i="1"/>
  <c r="AN59" i="1" s="1"/>
  <c r="AR59" i="1" s="1"/>
  <c r="AC47" i="1"/>
  <c r="AN47" i="1" s="1"/>
  <c r="AR47" i="1" s="1"/>
  <c r="AC34" i="1"/>
  <c r="AN34" i="1" s="1"/>
  <c r="AR34" i="1" s="1"/>
  <c r="AC79" i="1"/>
  <c r="AN79" i="1" s="1"/>
  <c r="AR79" i="1" s="1"/>
  <c r="AC23" i="1"/>
  <c r="AN23" i="1" s="1"/>
  <c r="AR23" i="1" s="1"/>
  <c r="AC9" i="1"/>
  <c r="AN9" i="1" s="1"/>
  <c r="AR9" i="1" s="1"/>
  <c r="AC22" i="1"/>
  <c r="AN22" i="1" s="1"/>
  <c r="AR22" i="1" s="1"/>
  <c r="AC41" i="1"/>
  <c r="AN41" i="1" s="1"/>
  <c r="AR41" i="1" s="1"/>
  <c r="AC11" i="1"/>
  <c r="AN11" i="1" s="1"/>
  <c r="AR11" i="1" s="1"/>
  <c r="AC12" i="1"/>
  <c r="AN12" i="1" s="1"/>
  <c r="AR12" i="1" s="1"/>
  <c r="AC32" i="1"/>
  <c r="AN32" i="1" s="1"/>
  <c r="AR32" i="1" s="1"/>
  <c r="AC46" i="1"/>
  <c r="AN46" i="1" s="1"/>
  <c r="AR46" i="1" s="1"/>
  <c r="AC82" i="1"/>
  <c r="AN82" i="1" s="1"/>
  <c r="AR82" i="1" s="1"/>
  <c r="AC43" i="1"/>
  <c r="AN43" i="1" s="1"/>
  <c r="AR43" i="1" s="1"/>
  <c r="AC70" i="1"/>
  <c r="AN70" i="1" s="1"/>
  <c r="AR70" i="1" s="1"/>
  <c r="AC14" i="1"/>
  <c r="AN14" i="1" s="1"/>
  <c r="AR14" i="1" s="1"/>
  <c r="AL36" i="1" l="1"/>
  <c r="B25" i="2" l="1"/>
  <c r="V10" i="4" s="1"/>
  <c r="U15" i="4" s="1"/>
  <c r="L28" i="5" s="1"/>
</calcChain>
</file>

<file path=xl/comments1.xml><?xml version="1.0" encoding="utf-8"?>
<comments xmlns="http://schemas.openxmlformats.org/spreadsheetml/2006/main">
  <authors>
    <author>Zedi Stefan</author>
  </authors>
  <commentList>
    <comment ref="AM2" authorId="0" shapeId="0">
      <text>
        <r>
          <rPr>
            <b/>
            <sz val="9"/>
            <color indexed="81"/>
            <rFont val="Segoe UI"/>
            <charset val="1"/>
          </rPr>
          <t>Zedi Stefan:</t>
        </r>
        <r>
          <rPr>
            <sz val="9"/>
            <color indexed="81"/>
            <rFont val="Segoe UI"/>
            <charset val="1"/>
          </rPr>
          <t xml:space="preserve">
6.5% Zugabe damit die gemessenen Laborwerte erreicht werden</t>
        </r>
      </text>
    </comment>
  </commentList>
</comments>
</file>

<file path=xl/comments2.xml><?xml version="1.0" encoding="utf-8"?>
<comments xmlns="http://schemas.openxmlformats.org/spreadsheetml/2006/main">
  <authors>
    <author>Zedi Stefan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5% Toleranzzuschlag</t>
        </r>
      </text>
    </comment>
  </commentList>
</comments>
</file>

<file path=xl/comments3.xml><?xml version="1.0" encoding="utf-8"?>
<comments xmlns="http://schemas.openxmlformats.org/spreadsheetml/2006/main">
  <authors>
    <author>Zedi Stefan</author>
  </authors>
  <commentList>
    <comment ref="AM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0.5% Zugabe damit die gemessenen Laborwerte erreicht werden.</t>
        </r>
      </text>
    </comment>
    <comment ref="AT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3.5% Abzug damit die gemessenen Laborwerte erricht werden.</t>
        </r>
      </text>
    </comment>
  </commentList>
</comments>
</file>

<file path=xl/comments4.xml><?xml version="1.0" encoding="utf-8"?>
<comments xmlns="http://schemas.openxmlformats.org/spreadsheetml/2006/main">
  <authors>
    <author>Zedi Stefan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5% Toleranzzuschlag</t>
        </r>
      </text>
    </comment>
  </commentList>
</comments>
</file>

<file path=xl/comments5.xml><?xml version="1.0" encoding="utf-8"?>
<comments xmlns="http://schemas.openxmlformats.org/spreadsheetml/2006/main">
  <authors>
    <author>Zedi Stefan</author>
  </authors>
  <commentList>
    <comment ref="AM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5.3% Abzug damit die gemessenen Laborwerte erreicht werden.</t>
        </r>
      </text>
    </comment>
    <comment ref="AT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7.6% Abzug damit die gemessenen Laborwerte erreicht werden.</t>
        </r>
      </text>
    </comment>
  </commentList>
</comments>
</file>

<file path=xl/comments6.xml><?xml version="1.0" encoding="utf-8"?>
<comments xmlns="http://schemas.openxmlformats.org/spreadsheetml/2006/main">
  <authors>
    <author>Zedi Stefan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5% Toleranzzuschlag</t>
        </r>
      </text>
    </comment>
  </commentList>
</comments>
</file>

<file path=xl/comments7.xml><?xml version="1.0" encoding="utf-8"?>
<comments xmlns="http://schemas.openxmlformats.org/spreadsheetml/2006/main">
  <authors>
    <author>Zedi Stefan</author>
  </authors>
  <commentList>
    <comment ref="AM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0.6% Abzug damit die gemessenen Laborwerte erreicht werden.</t>
        </r>
      </text>
    </comment>
    <comment ref="AT2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1.8% Abzug damit die gemessenen Laborwerte erriehct werden.</t>
        </r>
      </text>
    </comment>
  </commentList>
</comments>
</file>

<file path=xl/comments8.xml><?xml version="1.0" encoding="utf-8"?>
<comments xmlns="http://schemas.openxmlformats.org/spreadsheetml/2006/main">
  <authors>
    <author>Zedi Stefan</author>
  </authors>
  <commentList>
    <comment ref="A4" authorId="0" shapeId="0">
      <text>
        <r>
          <rPr>
            <b/>
            <sz val="9"/>
            <color indexed="81"/>
            <rFont val="Segoe UI"/>
            <family val="2"/>
          </rPr>
          <t>Zedi Stefan:</t>
        </r>
        <r>
          <rPr>
            <sz val="9"/>
            <color indexed="81"/>
            <rFont val="Segoe UI"/>
            <family val="2"/>
          </rPr>
          <t xml:space="preserve">
5% Toleranzzuschlag</t>
        </r>
      </text>
    </comment>
  </commentList>
</comments>
</file>

<file path=xl/sharedStrings.xml><?xml version="1.0" encoding="utf-8"?>
<sst xmlns="http://schemas.openxmlformats.org/spreadsheetml/2006/main" count="674" uniqueCount="189">
  <si>
    <t>x1</t>
  </si>
  <si>
    <t>y1</t>
  </si>
  <si>
    <t>x2</t>
  </si>
  <si>
    <t>y2</t>
  </si>
  <si>
    <t xml:space="preserve"> y2</t>
  </si>
  <si>
    <t>y2a</t>
  </si>
  <si>
    <t>Distance between points</t>
  </si>
  <si>
    <t>C1</t>
  </si>
  <si>
    <t>C2</t>
  </si>
  <si>
    <t>D1</t>
  </si>
  <si>
    <t>D2</t>
  </si>
  <si>
    <t>xD</t>
  </si>
  <si>
    <t>yD</t>
  </si>
  <si>
    <t>ea</t>
  </si>
  <si>
    <t>eb</t>
  </si>
  <si>
    <t>Ex</t>
  </si>
  <si>
    <t>Ey</t>
  </si>
  <si>
    <t>Fx</t>
  </si>
  <si>
    <t>Fy</t>
  </si>
  <si>
    <t>Länge Seil</t>
  </si>
  <si>
    <t>Gx</t>
  </si>
  <si>
    <t>Gy</t>
  </si>
  <si>
    <t>ga</t>
  </si>
  <si>
    <t>gb</t>
  </si>
  <si>
    <t>HebelarmE</t>
  </si>
  <si>
    <t>HebelarmG</t>
  </si>
  <si>
    <t>t</t>
  </si>
  <si>
    <t>Hx</t>
  </si>
  <si>
    <t>Hy</t>
  </si>
  <si>
    <t>Gegenuhrzeiger?</t>
  </si>
  <si>
    <t>Gewichtskraft</t>
  </si>
  <si>
    <t>Türe</t>
  </si>
  <si>
    <t>Dekor</t>
  </si>
  <si>
    <t>Gesamt</t>
  </si>
  <si>
    <t>Federn</t>
  </si>
  <si>
    <t>Vorspannkraft</t>
  </si>
  <si>
    <t>Federkonstante</t>
  </si>
  <si>
    <t>Eingabe</t>
  </si>
  <si>
    <t>gda</t>
  </si>
  <si>
    <t>HebelarmGD</t>
  </si>
  <si>
    <t>GDx</t>
  </si>
  <si>
    <t>Gdy</t>
  </si>
  <si>
    <t>Gewichtgesamt</t>
  </si>
  <si>
    <t>Dekorlänge</t>
  </si>
  <si>
    <t>Dekordicke</t>
  </si>
  <si>
    <t>Vorspannung</t>
  </si>
  <si>
    <t>Feder</t>
  </si>
  <si>
    <t>Stark (2)</t>
  </si>
  <si>
    <t>Sehrstark (3)</t>
  </si>
  <si>
    <t>Normal (1)</t>
  </si>
  <si>
    <t>Dekorgewicht</t>
  </si>
  <si>
    <t>OK?</t>
  </si>
  <si>
    <t>Normal</t>
  </si>
  <si>
    <t>Stark</t>
  </si>
  <si>
    <t>Edelstahl</t>
  </si>
  <si>
    <t>Glas</t>
  </si>
  <si>
    <t>Integriert</t>
  </si>
  <si>
    <t>Kunststoff</t>
  </si>
  <si>
    <t>Vollintegriert</t>
  </si>
  <si>
    <t>Design</t>
  </si>
  <si>
    <t>Gross</t>
  </si>
  <si>
    <t>cx</t>
  </si>
  <si>
    <t>dx</t>
  </si>
  <si>
    <t>dy</t>
  </si>
  <si>
    <t>Lowest eY</t>
  </si>
  <si>
    <t>Abstand kurve</t>
  </si>
  <si>
    <t>ex</t>
  </si>
  <si>
    <t>ey</t>
  </si>
  <si>
    <t>corresponding eX</t>
  </si>
  <si>
    <t>Bsp</t>
  </si>
  <si>
    <t>A</t>
  </si>
  <si>
    <t>B</t>
  </si>
  <si>
    <t>C</t>
  </si>
  <si>
    <t>D</t>
  </si>
  <si>
    <t>ca</t>
  </si>
  <si>
    <t>E</t>
  </si>
  <si>
    <t>F</t>
  </si>
  <si>
    <t>cb</t>
  </si>
  <si>
    <t>Sockel</t>
  </si>
  <si>
    <t>Min</t>
  </si>
  <si>
    <t>xcoordinate right of sockel</t>
  </si>
  <si>
    <t>da</t>
  </si>
  <si>
    <t>db</t>
  </si>
  <si>
    <t>ycoordinate max height of sockel</t>
  </si>
  <si>
    <t>Abstand</t>
  </si>
  <si>
    <t>VERGLEICH(MIN(R2:R90);R2:R90;0)</t>
  </si>
  <si>
    <t>Index before xcoordinate</t>
  </si>
  <si>
    <t>xvalue</t>
  </si>
  <si>
    <t>yvalue</t>
  </si>
  <si>
    <t>Index after xcoordinate</t>
  </si>
  <si>
    <t>Mindestabstand</t>
  </si>
  <si>
    <t>Nischenhöhe (H)</t>
  </si>
  <si>
    <t>Dicke Dekor (B)</t>
  </si>
  <si>
    <t>Abstand Boden zu Dekor (A)</t>
  </si>
  <si>
    <t>Höhe Dekor (C)</t>
  </si>
  <si>
    <t>Sockelhöhe (F)</t>
  </si>
  <si>
    <t>Sockelrücksprung (E)</t>
  </si>
  <si>
    <t>Gerätebreite</t>
  </si>
  <si>
    <t>Gerätehöhe</t>
  </si>
  <si>
    <t>55cm</t>
  </si>
  <si>
    <t>Eingaben in sich stimmig? (grün)</t>
  </si>
  <si>
    <t>Grossraum</t>
  </si>
  <si>
    <t>maximal zulässige Sockelhöhe</t>
  </si>
  <si>
    <t>Nur "Normal" implementiert</t>
  </si>
  <si>
    <t>Nur "Vollintegriert" implementiert</t>
  </si>
  <si>
    <t>(keine Resultatangabe)</t>
  </si>
  <si>
    <t>Nur "55cm" implementiert</t>
  </si>
  <si>
    <t>Nur "Grossraum" implementiert</t>
  </si>
  <si>
    <t>kg</t>
  </si>
  <si>
    <t>mm</t>
  </si>
  <si>
    <t>60cm</t>
  </si>
  <si>
    <t>(mm)</t>
  </si>
  <si>
    <t>x mod</t>
  </si>
  <si>
    <t>y mod</t>
  </si>
  <si>
    <t>x</t>
  </si>
  <si>
    <t>y</t>
  </si>
  <si>
    <t>Min Distanz zum Sockel</t>
  </si>
  <si>
    <t>Min Abstand zum Sockel</t>
  </si>
  <si>
    <t xml:space="preserve">Nischenhöhe </t>
  </si>
  <si>
    <t>Dicke Dekor</t>
  </si>
  <si>
    <t>Höhe Dekor</t>
  </si>
  <si>
    <t>Abstand Boden zu Dekor</t>
  </si>
  <si>
    <t>Sockelrücksprung</t>
  </si>
  <si>
    <t>Maximale Sockelhöhe</t>
  </si>
  <si>
    <r>
      <t xml:space="preserve">Nur </t>
    </r>
    <r>
      <rPr>
        <b/>
        <sz val="12"/>
        <rFont val="ZUGNimbusSans"/>
        <family val="3"/>
      </rPr>
      <t>umrahmte</t>
    </r>
    <r>
      <rPr>
        <sz val="12"/>
        <rFont val="ZUGNimbusSans"/>
        <family val="3"/>
      </rPr>
      <t xml:space="preserve"> Felder editierbar!</t>
    </r>
  </si>
  <si>
    <t>Normalraum</t>
  </si>
  <si>
    <t>55 cm</t>
  </si>
  <si>
    <t>60 cm</t>
  </si>
  <si>
    <t>Groosraum</t>
  </si>
  <si>
    <t>Konstanten GR</t>
  </si>
  <si>
    <t>Konstanten NR</t>
  </si>
  <si>
    <t>Massgebende Distanz</t>
  </si>
  <si>
    <t>55er Normalraum</t>
  </si>
  <si>
    <t>60er Normalraum</t>
  </si>
  <si>
    <t>55er Grossraum</t>
  </si>
  <si>
    <t>60er Grossraum</t>
  </si>
  <si>
    <t>Distanz zu Sockel ausreichend?</t>
  </si>
  <si>
    <t>&lt;-</t>
  </si>
  <si>
    <t>Nur "60cm" implementiert</t>
  </si>
  <si>
    <t>Normal feder Max gemessen 10.5</t>
  </si>
  <si>
    <t>Stark feder max. gemessen 14.2</t>
  </si>
  <si>
    <t>Treffer!!!!</t>
  </si>
  <si>
    <t>Normal feder Max gemessen 9</t>
  </si>
  <si>
    <t>Stark feder max. gemessen 13</t>
  </si>
  <si>
    <t>Stark feder max. gemessen 13.5</t>
  </si>
  <si>
    <t>Normal feder Max gemessen 11</t>
  </si>
  <si>
    <t>Stark feder max. gemessen 14.4</t>
  </si>
  <si>
    <t>Nur "Gross" implementiert</t>
  </si>
  <si>
    <t>Federkonstante x2</t>
  </si>
  <si>
    <t>Vorspannung in mm</t>
  </si>
  <si>
    <t>Mit Türgewicht 6.9 statt 5.7 nicht so schlecht :(</t>
  </si>
  <si>
    <t>Zur Überprüfung, dass die "Nischenhöhe" (A) und die "Höhe Dekor" (C) richtig eingegeben wurden.</t>
  </si>
  <si>
    <r>
      <t>Gültig für Modelle von</t>
    </r>
    <r>
      <rPr>
        <b/>
        <sz val="12"/>
        <rFont val="ZUGNimbusSans"/>
        <family val="3"/>
      </rPr>
      <t xml:space="preserve"> 2010-2019</t>
    </r>
  </si>
  <si>
    <t>1)</t>
  </si>
  <si>
    <t>2)</t>
  </si>
  <si>
    <t>Dekorgwicht (kg)</t>
  </si>
  <si>
    <t>Vorspannkraft Standart</t>
  </si>
  <si>
    <t>Federkonstante Standart</t>
  </si>
  <si>
    <t>Vorspannkraft Stark</t>
  </si>
  <si>
    <t>Federkonstante Stark</t>
  </si>
  <si>
    <t>Federkraft Standart</t>
  </si>
  <si>
    <t>Federmoment Standart</t>
  </si>
  <si>
    <t>Gesamtmoment Standart</t>
  </si>
  <si>
    <t>Federkraft Stark</t>
  </si>
  <si>
    <t>Federmoment Stark</t>
  </si>
  <si>
    <t>Gesamtmoment Stark</t>
  </si>
  <si>
    <t>Summe Standart</t>
  </si>
  <si>
    <t>Summe Stark</t>
  </si>
  <si>
    <t>Starke Feder genug stark=</t>
  </si>
  <si>
    <t>Standart Feder genug stark=</t>
  </si>
  <si>
    <t>Standart Feder</t>
  </si>
  <si>
    <t>Starke Feder</t>
  </si>
  <si>
    <t>Feder "Stark"  genug stark?</t>
  </si>
  <si>
    <t>Feder "Standart" genug stark?</t>
  </si>
  <si>
    <t>3)</t>
  </si>
  <si>
    <t>4)</t>
  </si>
  <si>
    <t>3) &amp; 4)</t>
  </si>
  <si>
    <t>Falls im Normalraum die Distanz zum Sockel nicht ausreichend ist, ist ein Grossraum Geschirrspüler notwendig</t>
  </si>
  <si>
    <r>
      <t xml:space="preserve">Die Gewichtsberechnung setzt voraus, dass ein homogenes Dekor geprüft werden soll. Ausfräsungen werden </t>
    </r>
    <r>
      <rPr>
        <b/>
        <sz val="12"/>
        <color rgb="FFFF0000"/>
        <rFont val="ZUGNimbusSans"/>
        <family val="3"/>
      </rPr>
      <t>NICHT</t>
    </r>
    <r>
      <rPr>
        <sz val="12"/>
        <rFont val="ZUGNimbusSans"/>
        <family val="3"/>
      </rPr>
      <t xml:space="preserve"> berücksichtig!
Sie berücksichtig das Auffallen durch den Türaufstosser </t>
    </r>
    <r>
      <rPr>
        <b/>
        <sz val="12"/>
        <color rgb="FFFF0000"/>
        <rFont val="ZUGNimbusSans"/>
        <family val="3"/>
      </rPr>
      <t>NICHT!</t>
    </r>
    <r>
      <rPr>
        <b/>
        <sz val="12"/>
        <rFont val="ZUGNimbusSans"/>
        <family val="3"/>
      </rPr>
      <t xml:space="preserve"> </t>
    </r>
    <r>
      <rPr>
        <sz val="12"/>
        <rFont val="ZUGNimbusSans"/>
        <family val="3"/>
      </rPr>
      <t>Legendlich dass die Türe vor dem Endanschlag gestoppt wird.</t>
    </r>
  </si>
  <si>
    <r>
      <t>Für Überlange Dekor gilt diese Berechnung</t>
    </r>
    <r>
      <rPr>
        <b/>
        <sz val="12"/>
        <color rgb="FFFF0000"/>
        <rFont val="ZUGNimbusSans"/>
        <family val="3"/>
      </rPr>
      <t xml:space="preserve"> NICHT!</t>
    </r>
  </si>
  <si>
    <t>cy</t>
  </si>
  <si>
    <t xml:space="preserve"> Falls die starken Federn nicht stark genug sind, können Änderungen am Gewicht, Dekorlänge (C) oder Dekordicke (B) helfen.</t>
  </si>
  <si>
    <t>Allgemein)</t>
  </si>
  <si>
    <t>Falls die Standartmässig verbaute Feder nicht stark genug ist, müssen die starken Federn eingebaut werden. Dies wären für den Normalraum W84603 und für den Grossraum W84604.</t>
  </si>
  <si>
    <t xml:space="preserve">KD-Set </t>
  </si>
  <si>
    <t>KD set NR.</t>
  </si>
  <si>
    <t>W86403</t>
  </si>
  <si>
    <t>W86404</t>
  </si>
  <si>
    <t>nötig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</si>
</sst>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;;;"/>
  </numFmts>
  <fonts count="17" x14ac:knownFonts="1">
    <font>
      <sz val="10"/>
      <name val="Arial"/>
    </font>
    <font>
      <sz val="10"/>
      <name val="ZUGNimbusSans"/>
      <family val="3"/>
    </font>
    <font>
      <sz val="11"/>
      <color rgb="FF3F3F76"/>
      <name val="Calibri"/>
      <family val="2"/>
      <scheme val="minor"/>
    </font>
    <font>
      <sz val="10"/>
      <color rgb="FF3F3F76"/>
      <name val="ZUGNimbusSans"/>
      <family val="3"/>
    </font>
    <font>
      <b/>
      <sz val="11"/>
      <color rgb="FF3F3F3F"/>
      <name val="Calibri"/>
      <family val="2"/>
      <scheme val="minor"/>
    </font>
    <font>
      <sz val="10"/>
      <name val="Arial"/>
      <family val="2"/>
    </font>
    <font>
      <b/>
      <sz val="10"/>
      <name val="ZUGNimbusSans"/>
      <family val="3"/>
    </font>
    <font>
      <sz val="12"/>
      <name val="ZUGNimbusSans"/>
      <family val="3"/>
    </font>
    <font>
      <b/>
      <sz val="12"/>
      <name val="ZUGNimbusSans"/>
      <family val="3"/>
    </font>
    <font>
      <b/>
      <sz val="26"/>
      <name val="ZUGNimbusSans"/>
      <family val="3"/>
    </font>
    <font>
      <sz val="14"/>
      <name val="ZUGNimbusSans"/>
      <family val="3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2"/>
      <color rgb="FFFF0000"/>
      <name val="ZUGNimbusSans"/>
      <family val="3"/>
    </font>
    <font>
      <b/>
      <sz val="14"/>
      <name val="ZUGNimbusSans"/>
      <family val="3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2" fillId="3" borderId="1" applyNumberFormat="0" applyAlignment="0" applyProtection="0"/>
    <xf numFmtId="0" fontId="4" fillId="4" borderId="2" applyNumberFormat="0" applyAlignment="0" applyProtection="0"/>
    <xf numFmtId="0" fontId="5" fillId="0" borderId="0"/>
  </cellStyleXfs>
  <cellXfs count="53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2" borderId="0" xfId="0" applyFont="1" applyFill="1"/>
    <xf numFmtId="0" fontId="2" fillId="3" borderId="1" xfId="1"/>
    <xf numFmtId="0" fontId="1" fillId="0" borderId="0" xfId="0" applyFont="1" applyAlignment="1">
      <alignment horizontal="center"/>
    </xf>
    <xf numFmtId="0" fontId="3" fillId="3" borderId="1" xfId="1" applyFont="1"/>
    <xf numFmtId="0" fontId="1" fillId="0" borderId="0" xfId="3" applyFont="1"/>
    <xf numFmtId="2" fontId="1" fillId="0" borderId="0" xfId="0" applyNumberFormat="1" applyFont="1"/>
    <xf numFmtId="0" fontId="4" fillId="4" borderId="2" xfId="2"/>
    <xf numFmtId="49" fontId="1" fillId="0" borderId="0" xfId="3" applyNumberFormat="1" applyFont="1"/>
    <xf numFmtId="165" fontId="1" fillId="0" borderId="0" xfId="3" applyNumberFormat="1" applyFont="1" applyFill="1" applyProtection="1"/>
    <xf numFmtId="0" fontId="6" fillId="0" borderId="0" xfId="3" applyFont="1"/>
    <xf numFmtId="0" fontId="2" fillId="3" borderId="4" xfId="1" applyBorder="1"/>
    <xf numFmtId="164" fontId="4" fillId="4" borderId="3" xfId="2" applyNumberFormat="1" applyBorder="1"/>
    <xf numFmtId="0" fontId="1" fillId="0" borderId="0" xfId="0" applyFont="1" applyAlignment="1">
      <alignment horizontal="right"/>
    </xf>
    <xf numFmtId="0" fontId="7" fillId="0" borderId="0" xfId="0" applyFont="1"/>
    <xf numFmtId="164" fontId="1" fillId="0" borderId="0" xfId="3" applyNumberFormat="1" applyFont="1"/>
    <xf numFmtId="0" fontId="1" fillId="0" borderId="0" xfId="0" applyFont="1" applyAlignment="1">
      <alignment horizontal="center" vertical="center"/>
    </xf>
    <xf numFmtId="0" fontId="7" fillId="0" borderId="0" xfId="0" applyFont="1" applyProtection="1"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1" fontId="1" fillId="0" borderId="0" xfId="0" applyNumberFormat="1" applyFont="1"/>
    <xf numFmtId="0" fontId="7" fillId="0" borderId="0" xfId="0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right" vertical="top"/>
      <protection locked="0"/>
    </xf>
    <xf numFmtId="0" fontId="5" fillId="0" borderId="0" xfId="3"/>
    <xf numFmtId="1" fontId="7" fillId="0" borderId="0" xfId="0" applyNumberFormat="1" applyFont="1"/>
    <xf numFmtId="0" fontId="7" fillId="0" borderId="8" xfId="0" applyFont="1" applyBorder="1" applyAlignment="1" applyProtection="1">
      <alignment horizontal="right"/>
      <protection locked="0"/>
    </xf>
    <xf numFmtId="0" fontId="7" fillId="0" borderId="8" xfId="0" applyFont="1" applyBorder="1" applyProtection="1">
      <protection locked="0"/>
    </xf>
    <xf numFmtId="0" fontId="7" fillId="0" borderId="8" xfId="0" applyFont="1" applyBorder="1" applyAlignment="1" applyProtection="1">
      <alignment horizontal="right" vertical="top"/>
      <protection locked="0"/>
    </xf>
    <xf numFmtId="0" fontId="7" fillId="0" borderId="8" xfId="0" applyFont="1" applyBorder="1" applyAlignment="1" applyProtection="1">
      <alignment horizontal="left" wrapText="1"/>
      <protection locked="0"/>
    </xf>
    <xf numFmtId="0" fontId="7" fillId="0" borderId="0" xfId="0" applyFont="1" applyProtection="1"/>
    <xf numFmtId="0" fontId="1" fillId="0" borderId="0" xfId="0" applyFont="1" applyProtection="1"/>
    <xf numFmtId="0" fontId="7" fillId="0" borderId="6" xfId="0" applyFont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right"/>
    </xf>
    <xf numFmtId="0" fontId="10" fillId="0" borderId="0" xfId="0" applyFont="1" applyAlignment="1" applyProtection="1">
      <alignment horizontal="left" vertical="top"/>
    </xf>
    <xf numFmtId="0" fontId="7" fillId="0" borderId="0" xfId="0" applyFont="1" applyAlignment="1" applyProtection="1">
      <alignment horizontal="right" vertical="top"/>
    </xf>
    <xf numFmtId="0" fontId="7" fillId="0" borderId="0" xfId="0" applyFont="1" applyAlignment="1" applyProtection="1">
      <alignment horizontal="left" wrapText="1"/>
      <protection locked="0"/>
    </xf>
    <xf numFmtId="1" fontId="7" fillId="0" borderId="0" xfId="3" applyNumberFormat="1" applyFont="1"/>
    <xf numFmtId="0" fontId="7" fillId="0" borderId="0" xfId="3" applyFont="1"/>
    <xf numFmtId="0" fontId="0" fillId="0" borderId="0" xfId="0" applyProtection="1"/>
    <xf numFmtId="0" fontId="5" fillId="0" borderId="0" xfId="0" applyFont="1" applyProtection="1"/>
    <xf numFmtId="0" fontId="0" fillId="0" borderId="8" xfId="0" applyBorder="1" applyProtection="1"/>
    <xf numFmtId="0" fontId="5" fillId="0" borderId="8" xfId="0" applyFont="1" applyBorder="1" applyProtection="1"/>
    <xf numFmtId="0" fontId="7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 wrapText="1"/>
    </xf>
    <xf numFmtId="0" fontId="7" fillId="0" borderId="0" xfId="0" applyFont="1" applyAlignment="1" applyProtection="1">
      <alignment horizontal="left" wrapText="1"/>
      <protection locked="0"/>
    </xf>
    <xf numFmtId="0" fontId="7" fillId="0" borderId="0" xfId="0" applyFont="1" applyAlignment="1" applyProtection="1">
      <alignment vertical="center"/>
    </xf>
    <xf numFmtId="0" fontId="16" fillId="0" borderId="0" xfId="0" applyFont="1" applyAlignment="1" applyProtection="1">
      <alignment vertical="center"/>
    </xf>
  </cellXfs>
  <cellStyles count="4">
    <cellStyle name="Ausgabe" xfId="2" builtinId="21"/>
    <cellStyle name="Eingabe" xfId="1" builtinId="20"/>
    <cellStyle name="Standard" xfId="0" builtinId="0"/>
    <cellStyle name="Standard 2" xfId="3"/>
  </cellStyles>
  <dxfs count="13">
    <dxf>
      <font>
        <strike val="0"/>
      </font>
      <numFmt numFmtId="2" formatCode="0.00"/>
      <fill>
        <patternFill>
          <bgColor rgb="FFC00000"/>
        </patternFill>
      </fill>
    </dxf>
    <dxf>
      <font>
        <strike val="0"/>
      </font>
      <numFmt numFmtId="2" formatCode="0.00"/>
      <fill>
        <patternFill>
          <bgColor rgb="FFC00000"/>
        </patternFill>
      </fill>
    </dxf>
    <dxf>
      <font>
        <strike val="0"/>
      </font>
      <numFmt numFmtId="2" formatCode="0.00"/>
      <fill>
        <patternFill>
          <bgColor rgb="FFC00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816640147960792E-2"/>
          <c:y val="4.0056006010401324E-2"/>
          <c:w val="0.78029706172114988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Punkt1</c:v>
          </c:tx>
          <c:spPr>
            <a:ln w="28575">
              <a:noFill/>
            </a:ln>
          </c:spPr>
          <c:xVal>
            <c:numRef>
              <c:f>'Kraft 55 NR'!$G$2:$G$90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'Kraft 55 NR'!$B$2:$B$90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4-43BF-B31C-E6F318ED033F}"/>
            </c:ext>
          </c:extLst>
        </c:ser>
        <c:ser>
          <c:idx val="1"/>
          <c:order val="1"/>
          <c:tx>
            <c:v>Punkt2</c:v>
          </c:tx>
          <c:spPr>
            <a:ln w="28575">
              <a:noFill/>
            </a:ln>
          </c:spPr>
          <c:xVal>
            <c:numRef>
              <c:f>'Kraft 55 NR'!$D$2:$D$90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'Kraft 55 NR'!$J$2:$J$90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64-43BF-B31C-E6F318ED033F}"/>
            </c:ext>
          </c:extLst>
        </c:ser>
        <c:ser>
          <c:idx val="2"/>
          <c:order val="2"/>
          <c:tx>
            <c:v>D</c:v>
          </c:tx>
          <c:spPr>
            <a:ln w="28575">
              <a:noFill/>
            </a:ln>
          </c:spPr>
          <c:xVal>
            <c:numRef>
              <c:f>'Kraft 55 NR'!$Q$2:$Q$89</c:f>
              <c:numCache>
                <c:formatCode>General</c:formatCode>
                <c:ptCount val="88"/>
                <c:pt idx="0">
                  <c:v>34.422617680177879</c:v>
                </c:pt>
                <c:pt idx="1">
                  <c:v>38.429526778130686</c:v>
                </c:pt>
                <c:pt idx="2">
                  <c:v>41.420680043566712</c:v>
                </c:pt>
                <c:pt idx="3">
                  <c:v>43.869236648375832</c:v>
                </c:pt>
                <c:pt idx="4">
                  <c:v>45.454434266555864</c:v>
                </c:pt>
                <c:pt idx="5">
                  <c:v>46.357403583726679</c:v>
                </c:pt>
                <c:pt idx="6">
                  <c:v>46.454321297146777</c:v>
                </c:pt>
                <c:pt idx="7">
                  <c:v>45.787590875395409</c:v>
                </c:pt>
                <c:pt idx="8">
                  <c:v>44.765026281306064</c:v>
                </c:pt>
                <c:pt idx="9">
                  <c:v>43.078811982544977</c:v>
                </c:pt>
                <c:pt idx="10">
                  <c:v>41.044807157542778</c:v>
                </c:pt>
                <c:pt idx="11">
                  <c:v>38.71692666201762</c:v>
                </c:pt>
                <c:pt idx="12">
                  <c:v>36.138298961457764</c:v>
                </c:pt>
                <c:pt idx="13">
                  <c:v>33.330206168467683</c:v>
                </c:pt>
                <c:pt idx="14">
                  <c:v>30.554463938194921</c:v>
                </c:pt>
                <c:pt idx="15">
                  <c:v>27.61633641984001</c:v>
                </c:pt>
                <c:pt idx="16">
                  <c:v>24.77925183150591</c:v>
                </c:pt>
                <c:pt idx="17">
                  <c:v>21.919516504826845</c:v>
                </c:pt>
                <c:pt idx="18">
                  <c:v>19.117229812573793</c:v>
                </c:pt>
                <c:pt idx="19">
                  <c:v>16.408390257618212</c:v>
                </c:pt>
                <c:pt idx="20">
                  <c:v>13.853309999658562</c:v>
                </c:pt>
                <c:pt idx="21">
                  <c:v>11.29713373126779</c:v>
                </c:pt>
                <c:pt idx="22">
                  <c:v>8.8816012932906521</c:v>
                </c:pt>
                <c:pt idx="23">
                  <c:v>6.5700874902812583</c:v>
                </c:pt>
                <c:pt idx="24">
                  <c:v>4.4511142277234095</c:v>
                </c:pt>
                <c:pt idx="25">
                  <c:v>2.3009042208554304</c:v>
                </c:pt>
                <c:pt idx="26">
                  <c:v>0.37414382181505007</c:v>
                </c:pt>
                <c:pt idx="27">
                  <c:v>-1.4562292722026384</c:v>
                </c:pt>
                <c:pt idx="28">
                  <c:v>-3.2440191521265018</c:v>
                </c:pt>
                <c:pt idx="29">
                  <c:v>-4.9304009710743646</c:v>
                </c:pt>
                <c:pt idx="30">
                  <c:v>-6.4548399004648171</c:v>
                </c:pt>
                <c:pt idx="31">
                  <c:v>-7.9378259065132344</c:v>
                </c:pt>
                <c:pt idx="32">
                  <c:v>-9.3732477050310159</c:v>
                </c:pt>
                <c:pt idx="33">
                  <c:v>-10.644662279052302</c:v>
                </c:pt>
                <c:pt idx="34">
                  <c:v>-11.934202116885386</c:v>
                </c:pt>
                <c:pt idx="35">
                  <c:v>-13.119702297147088</c:v>
                </c:pt>
                <c:pt idx="36">
                  <c:v>-14.236346773935875</c:v>
                </c:pt>
                <c:pt idx="37">
                  <c:v>-15.279276159185006</c:v>
                </c:pt>
                <c:pt idx="38">
                  <c:v>-16.308765653703812</c:v>
                </c:pt>
                <c:pt idx="39">
                  <c:v>-17.287776993513923</c:v>
                </c:pt>
                <c:pt idx="40">
                  <c:v>-18.132390730001962</c:v>
                </c:pt>
                <c:pt idx="41">
                  <c:v>-19.080221259250187</c:v>
                </c:pt>
                <c:pt idx="42">
                  <c:v>-19.844787437376272</c:v>
                </c:pt>
                <c:pt idx="43">
                  <c:v>-20.588548627841284</c:v>
                </c:pt>
                <c:pt idx="44">
                  <c:v>-21.39787412958173</c:v>
                </c:pt>
                <c:pt idx="45">
                  <c:v>-22.061681484348355</c:v>
                </c:pt>
                <c:pt idx="46">
                  <c:v>-22.737114114337338</c:v>
                </c:pt>
                <c:pt idx="47">
                  <c:v>-23.448758512362552</c:v>
                </c:pt>
                <c:pt idx="48">
                  <c:v>-23.967009638103967</c:v>
                </c:pt>
                <c:pt idx="49">
                  <c:v>-24.599797720662803</c:v>
                </c:pt>
                <c:pt idx="50">
                  <c:v>-25.135142459469847</c:v>
                </c:pt>
                <c:pt idx="51">
                  <c:v>-25.718495143011292</c:v>
                </c:pt>
                <c:pt idx="52">
                  <c:v>-26.174473201513528</c:v>
                </c:pt>
                <c:pt idx="53">
                  <c:v>-26.699182433312536</c:v>
                </c:pt>
                <c:pt idx="54">
                  <c:v>-27.1635929224691</c:v>
                </c:pt>
                <c:pt idx="55">
                  <c:v>-27.657416086285185</c:v>
                </c:pt>
                <c:pt idx="56">
                  <c:v>-28.010350814530849</c:v>
                </c:pt>
                <c:pt idx="57">
                  <c:v>-28.516021551990125</c:v>
                </c:pt>
                <c:pt idx="58">
                  <c:v>-28.836440676840184</c:v>
                </c:pt>
                <c:pt idx="59">
                  <c:v>-29.292523893653819</c:v>
                </c:pt>
                <c:pt idx="60">
                  <c:v>-29.625392960957541</c:v>
                </c:pt>
                <c:pt idx="61">
                  <c:v>-29.980272145604854</c:v>
                </c:pt>
                <c:pt idx="62">
                  <c:v>-30.329796778133268</c:v>
                </c:pt>
                <c:pt idx="63">
                  <c:v>-30.684515048755973</c:v>
                </c:pt>
                <c:pt idx="64">
                  <c:v>-31.005589833790744</c:v>
                </c:pt>
                <c:pt idx="65">
                  <c:v>-31.251124446795185</c:v>
                </c:pt>
                <c:pt idx="66">
                  <c:v>-31.63679246798884</c:v>
                </c:pt>
                <c:pt idx="67">
                  <c:v>-31.841999992205501</c:v>
                </c:pt>
                <c:pt idx="68">
                  <c:v>-32.179758177013973</c:v>
                </c:pt>
                <c:pt idx="69">
                  <c:v>-32.45634588196026</c:v>
                </c:pt>
                <c:pt idx="70">
                  <c:v>-32.685795151644555</c:v>
                </c:pt>
                <c:pt idx="71">
                  <c:v>-32.921079232311904</c:v>
                </c:pt>
                <c:pt idx="72">
                  <c:v>-33.163397830487362</c:v>
                </c:pt>
                <c:pt idx="73">
                  <c:v>-33.409180934379002</c:v>
                </c:pt>
                <c:pt idx="74">
                  <c:v>-33.604278628726838</c:v>
                </c:pt>
                <c:pt idx="75">
                  <c:v>-33.863145848185447</c:v>
                </c:pt>
                <c:pt idx="76">
                  <c:v>-34.011641631684832</c:v>
                </c:pt>
                <c:pt idx="77">
                  <c:v>-34.225056989010191</c:v>
                </c:pt>
                <c:pt idx="78">
                  <c:v>-34.44640503803889</c:v>
                </c:pt>
                <c:pt idx="79">
                  <c:v>-34.607190436241581</c:v>
                </c:pt>
                <c:pt idx="80">
                  <c:v>-34.781242773056341</c:v>
                </c:pt>
                <c:pt idx="81">
                  <c:v>-34.911832330705217</c:v>
                </c:pt>
                <c:pt idx="82">
                  <c:v>-35.092867630725188</c:v>
                </c:pt>
                <c:pt idx="83">
                  <c:v>-35.280495784488537</c:v>
                </c:pt>
                <c:pt idx="84">
                  <c:v>-35.321055836870912</c:v>
                </c:pt>
                <c:pt idx="85">
                  <c:v>-35.516734234805121</c:v>
                </c:pt>
                <c:pt idx="86">
                  <c:v>-35.619602997624803</c:v>
                </c:pt>
                <c:pt idx="87">
                  <c:v>-35.674810975000497</c:v>
                </c:pt>
              </c:numCache>
            </c:numRef>
          </c:xVal>
          <c:yVal>
            <c:numRef>
              <c:f>'Kraft 55 NR'!$R$2:$R$89</c:f>
              <c:numCache>
                <c:formatCode>General</c:formatCode>
                <c:ptCount val="88"/>
                <c:pt idx="0">
                  <c:v>-50.950908150571344</c:v>
                </c:pt>
                <c:pt idx="1">
                  <c:v>-46.830802248647991</c:v>
                </c:pt>
                <c:pt idx="2">
                  <c:v>-41.560935948972201</c:v>
                </c:pt>
                <c:pt idx="3">
                  <c:v>-36.356261872912434</c:v>
                </c:pt>
                <c:pt idx="4">
                  <c:v>-30.638328812990263</c:v>
                </c:pt>
                <c:pt idx="5">
                  <c:v>-25.011556497895768</c:v>
                </c:pt>
                <c:pt idx="6">
                  <c:v>-19.159213626262932</c:v>
                </c:pt>
                <c:pt idx="7">
                  <c:v>-13.363415668763604</c:v>
                </c:pt>
                <c:pt idx="8">
                  <c:v>-7.9798189002548012</c:v>
                </c:pt>
                <c:pt idx="9">
                  <c:v>-2.7428634138709151</c:v>
                </c:pt>
                <c:pt idx="10">
                  <c:v>2.2370560020833392</c:v>
                </c:pt>
                <c:pt idx="11">
                  <c:v>6.7956022760063632</c:v>
                </c:pt>
                <c:pt idx="12">
                  <c:v>10.964118604234768</c:v>
                </c:pt>
                <c:pt idx="13">
                  <c:v>14.849404593279989</c:v>
                </c:pt>
                <c:pt idx="14">
                  <c:v>18.363956549425424</c:v>
                </c:pt>
                <c:pt idx="15">
                  <c:v>21.501937731135033</c:v>
                </c:pt>
                <c:pt idx="16">
                  <c:v>24.386881712430764</c:v>
                </c:pt>
                <c:pt idx="17">
                  <c:v>26.888400121733625</c:v>
                </c:pt>
                <c:pt idx="18">
                  <c:v>29.136682509019991</c:v>
                </c:pt>
                <c:pt idx="19">
                  <c:v>31.319588254363307</c:v>
                </c:pt>
                <c:pt idx="20">
                  <c:v>33.178430392527702</c:v>
                </c:pt>
                <c:pt idx="21">
                  <c:v>34.761045593092128</c:v>
                </c:pt>
                <c:pt idx="22">
                  <c:v>36.101328573909235</c:v>
                </c:pt>
                <c:pt idx="23">
                  <c:v>37.426945379956834</c:v>
                </c:pt>
                <c:pt idx="24">
                  <c:v>38.686262250171737</c:v>
                </c:pt>
                <c:pt idx="25">
                  <c:v>39.558578736090602</c:v>
                </c:pt>
                <c:pt idx="26">
                  <c:v>40.57470777593219</c:v>
                </c:pt>
                <c:pt idx="27">
                  <c:v>41.377796633536512</c:v>
                </c:pt>
                <c:pt idx="28">
                  <c:v>42.20030050436192</c:v>
                </c:pt>
                <c:pt idx="29">
                  <c:v>42.824661219008213</c:v>
                </c:pt>
                <c:pt idx="30">
                  <c:v>43.472302245712065</c:v>
                </c:pt>
                <c:pt idx="31">
                  <c:v>44.068005538496074</c:v>
                </c:pt>
                <c:pt idx="32">
                  <c:v>44.580919379738134</c:v>
                </c:pt>
                <c:pt idx="33">
                  <c:v>45.011970665663824</c:v>
                </c:pt>
                <c:pt idx="34">
                  <c:v>45.521625866314537</c:v>
                </c:pt>
                <c:pt idx="35">
                  <c:v>45.905755165730724</c:v>
                </c:pt>
                <c:pt idx="36">
                  <c:v>46.256825414473205</c:v>
                </c:pt>
                <c:pt idx="37">
                  <c:v>46.661289281661546</c:v>
                </c:pt>
                <c:pt idx="38">
                  <c:v>46.97558390151076</c:v>
                </c:pt>
                <c:pt idx="39">
                  <c:v>47.27682847994874</c:v>
                </c:pt>
                <c:pt idx="40">
                  <c:v>47.61777239154965</c:v>
                </c:pt>
                <c:pt idx="41">
                  <c:v>47.886394494307424</c:v>
                </c:pt>
                <c:pt idx="42">
                  <c:v>48.140672988675163</c:v>
                </c:pt>
                <c:pt idx="43">
                  <c:v>48.432766143814796</c:v>
                </c:pt>
                <c:pt idx="44">
                  <c:v>48.668968562029619</c:v>
                </c:pt>
                <c:pt idx="45">
                  <c:v>48.882311495328878</c:v>
                </c:pt>
                <c:pt idx="46">
                  <c:v>49.196469292425306</c:v>
                </c:pt>
                <c:pt idx="47">
                  <c:v>49.412236349249689</c:v>
                </c:pt>
                <c:pt idx="48">
                  <c:v>49.580334739354669</c:v>
                </c:pt>
                <c:pt idx="49">
                  <c:v>49.877820015217985</c:v>
                </c:pt>
                <c:pt idx="50">
                  <c:v>50.054331786827355</c:v>
                </c:pt>
                <c:pt idx="51">
                  <c:v>50.333351592012839</c:v>
                </c:pt>
                <c:pt idx="52">
                  <c:v>50.483615772000597</c:v>
                </c:pt>
                <c:pt idx="53">
                  <c:v>50.771194460928236</c:v>
                </c:pt>
                <c:pt idx="54">
                  <c:v>50.960034301418084</c:v>
                </c:pt>
                <c:pt idx="55">
                  <c:v>51.199191439241318</c:v>
                </c:pt>
                <c:pt idx="56">
                  <c:v>51.349151450474537</c:v>
                </c:pt>
                <c:pt idx="57">
                  <c:v>51.654612098117859</c:v>
                </c:pt>
                <c:pt idx="58">
                  <c:v>51.809508122632074</c:v>
                </c:pt>
                <c:pt idx="59">
                  <c:v>52.106854747152205</c:v>
                </c:pt>
                <c:pt idx="60">
                  <c:v>52.267892140510853</c:v>
                </c:pt>
                <c:pt idx="61">
                  <c:v>52.53381914918976</c:v>
                </c:pt>
                <c:pt idx="62">
                  <c:v>52.790404907509341</c:v>
                </c:pt>
                <c:pt idx="63">
                  <c:v>52.98398032136388</c:v>
                </c:pt>
                <c:pt idx="64">
                  <c:v>53.324732925449048</c:v>
                </c:pt>
                <c:pt idx="65">
                  <c:v>53.474401824226653</c:v>
                </c:pt>
                <c:pt idx="66">
                  <c:v>53.810480251739492</c:v>
                </c:pt>
                <c:pt idx="67">
                  <c:v>54.00667596357286</c:v>
                </c:pt>
                <c:pt idx="68">
                  <c:v>54.30329758809448</c:v>
                </c:pt>
                <c:pt idx="69">
                  <c:v>54.591671554614528</c:v>
                </c:pt>
                <c:pt idx="70">
                  <c:v>54.88024916754231</c:v>
                </c:pt>
                <c:pt idx="71">
                  <c:v>55.125759121557579</c:v>
                </c:pt>
                <c:pt idx="72">
                  <c:v>55.503800202418532</c:v>
                </c:pt>
                <c:pt idx="73">
                  <c:v>55.777902781689413</c:v>
                </c:pt>
                <c:pt idx="74">
                  <c:v>56.091228394181449</c:v>
                </c:pt>
                <c:pt idx="75">
                  <c:v>56.458693561239599</c:v>
                </c:pt>
                <c:pt idx="76">
                  <c:v>56.819784156381374</c:v>
                </c:pt>
                <c:pt idx="77">
                  <c:v>57.170325973095309</c:v>
                </c:pt>
                <c:pt idx="78">
                  <c:v>57.577411834319655</c:v>
                </c:pt>
                <c:pt idx="79">
                  <c:v>58.028626935983482</c:v>
                </c:pt>
                <c:pt idx="80">
                  <c:v>58.424037256604436</c:v>
                </c:pt>
                <c:pt idx="81">
                  <c:v>58.821604316364656</c:v>
                </c:pt>
                <c:pt idx="82">
                  <c:v>59.377178716875605</c:v>
                </c:pt>
                <c:pt idx="83">
                  <c:v>59.875991244036292</c:v>
                </c:pt>
                <c:pt idx="84">
                  <c:v>60.307067661540025</c:v>
                </c:pt>
                <c:pt idx="85">
                  <c:v>60.98439164303614</c:v>
                </c:pt>
                <c:pt idx="86">
                  <c:v>61.580893273393528</c:v>
                </c:pt>
                <c:pt idx="87">
                  <c:v>62.186526585952031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64-43BF-B31C-E6F318ED033F}"/>
            </c:ext>
          </c:extLst>
        </c:ser>
        <c:ser>
          <c:idx val="3"/>
          <c:order val="3"/>
          <c:tx>
            <c:v>E</c:v>
          </c:tx>
          <c:spPr>
            <a:ln w="28575">
              <a:noFill/>
            </a:ln>
          </c:spPr>
          <c:xVal>
            <c:numRef>
              <c:f>'Kraft 55 NR'!$T$2:$T$90</c:f>
              <c:numCache>
                <c:formatCode>General</c:formatCode>
                <c:ptCount val="89"/>
                <c:pt idx="0">
                  <c:v>-125</c:v>
                </c:pt>
                <c:pt idx="1">
                  <c:v>-124.17129999999999</c:v>
                </c:pt>
                <c:pt idx="2">
                  <c:v>-123.37249999999999</c:v>
                </c:pt>
                <c:pt idx="3">
                  <c:v>-122.60720000000002</c:v>
                </c:pt>
                <c:pt idx="4">
                  <c:v>-121.88779999999998</c:v>
                </c:pt>
                <c:pt idx="5">
                  <c:v>-121.21429999999999</c:v>
                </c:pt>
                <c:pt idx="6">
                  <c:v>-120.59259999999999</c:v>
                </c:pt>
                <c:pt idx="7">
                  <c:v>-120.0223</c:v>
                </c:pt>
                <c:pt idx="8">
                  <c:v>-119.49640000000001</c:v>
                </c:pt>
                <c:pt idx="9">
                  <c:v>-119.02069999999999</c:v>
                </c:pt>
                <c:pt idx="10">
                  <c:v>-118.5812</c:v>
                </c:pt>
                <c:pt idx="11">
                  <c:v>-118.18509999999999</c:v>
                </c:pt>
                <c:pt idx="12">
                  <c:v>-117.8176</c:v>
                </c:pt>
                <c:pt idx="13">
                  <c:v>-117.4752</c:v>
                </c:pt>
                <c:pt idx="14">
                  <c:v>-117.15409999999999</c:v>
                </c:pt>
                <c:pt idx="15">
                  <c:v>-116.8506</c:v>
                </c:pt>
                <c:pt idx="16">
                  <c:v>-116.5547</c:v>
                </c:pt>
                <c:pt idx="17">
                  <c:v>-116.2689</c:v>
                </c:pt>
                <c:pt idx="18">
                  <c:v>-115.9816</c:v>
                </c:pt>
                <c:pt idx="19">
                  <c:v>-115.69279999999999</c:v>
                </c:pt>
                <c:pt idx="20">
                  <c:v>-115.4016</c:v>
                </c:pt>
                <c:pt idx="21">
                  <c:v>-115.10180000000001</c:v>
                </c:pt>
                <c:pt idx="22">
                  <c:v>-114.79</c:v>
                </c:pt>
                <c:pt idx="23">
                  <c:v>-114.46669999999999</c:v>
                </c:pt>
                <c:pt idx="24">
                  <c:v>-114.12769999999999</c:v>
                </c:pt>
                <c:pt idx="25">
                  <c:v>-113.7706</c:v>
                </c:pt>
                <c:pt idx="26">
                  <c:v>-113.39990000000002</c:v>
                </c:pt>
                <c:pt idx="27">
                  <c:v>-113.01049999999999</c:v>
                </c:pt>
                <c:pt idx="28">
                  <c:v>-112.59939999999999</c:v>
                </c:pt>
                <c:pt idx="29">
                  <c:v>-112.16759999999999</c:v>
                </c:pt>
                <c:pt idx="30">
                  <c:v>-111.717</c:v>
                </c:pt>
                <c:pt idx="31">
                  <c:v>-111.2437</c:v>
                </c:pt>
                <c:pt idx="32">
                  <c:v>-110.7491</c:v>
                </c:pt>
                <c:pt idx="33">
                  <c:v>-110.23220000000001</c:v>
                </c:pt>
                <c:pt idx="34">
                  <c:v>-109.69200000000001</c:v>
                </c:pt>
                <c:pt idx="35">
                  <c:v>-109.1319</c:v>
                </c:pt>
                <c:pt idx="36">
                  <c:v>-108.5474</c:v>
                </c:pt>
                <c:pt idx="37">
                  <c:v>-107.94460000000001</c:v>
                </c:pt>
                <c:pt idx="38">
                  <c:v>-107.31480000000001</c:v>
                </c:pt>
                <c:pt idx="39">
                  <c:v>-106.66560000000001</c:v>
                </c:pt>
                <c:pt idx="40">
                  <c:v>-105.99449999999999</c:v>
                </c:pt>
                <c:pt idx="41">
                  <c:v>-105.30030000000001</c:v>
                </c:pt>
                <c:pt idx="42">
                  <c:v>-104.58560000000001</c:v>
                </c:pt>
                <c:pt idx="43">
                  <c:v>-103.85149999999999</c:v>
                </c:pt>
                <c:pt idx="44">
                  <c:v>-103.09179999999998</c:v>
                </c:pt>
                <c:pt idx="45">
                  <c:v>-102.31549999999999</c:v>
                </c:pt>
                <c:pt idx="46">
                  <c:v>-101.5198</c:v>
                </c:pt>
                <c:pt idx="47">
                  <c:v>-100.69980000000001</c:v>
                </c:pt>
                <c:pt idx="48">
                  <c:v>-99.86569999999999</c:v>
                </c:pt>
                <c:pt idx="49">
                  <c:v>-99.008600000000001</c:v>
                </c:pt>
                <c:pt idx="50">
                  <c:v>-98.132199999999997</c:v>
                </c:pt>
                <c:pt idx="51">
                  <c:v>-97.240299999999991</c:v>
                </c:pt>
                <c:pt idx="52">
                  <c:v>-96.329099999999997</c:v>
                </c:pt>
                <c:pt idx="53">
                  <c:v>-95.397699999999986</c:v>
                </c:pt>
                <c:pt idx="54">
                  <c:v>-94.453099999999992</c:v>
                </c:pt>
                <c:pt idx="55">
                  <c:v>-93.4893</c:v>
                </c:pt>
                <c:pt idx="56">
                  <c:v>-92.512700000000024</c:v>
                </c:pt>
                <c:pt idx="57">
                  <c:v>-91.514399999999995</c:v>
                </c:pt>
                <c:pt idx="58">
                  <c:v>-90.506800000000013</c:v>
                </c:pt>
                <c:pt idx="59">
                  <c:v>-89.478899999999996</c:v>
                </c:pt>
                <c:pt idx="60">
                  <c:v>-88.441700000000012</c:v>
                </c:pt>
                <c:pt idx="61">
                  <c:v>-87.38669999999999</c:v>
                </c:pt>
                <c:pt idx="62">
                  <c:v>-86.318799999999996</c:v>
                </c:pt>
                <c:pt idx="63">
                  <c:v>-85.239099999999993</c:v>
                </c:pt>
                <c:pt idx="64">
                  <c:v>-84.146599999999992</c:v>
                </c:pt>
                <c:pt idx="65">
                  <c:v>-83.043599999999998</c:v>
                </c:pt>
                <c:pt idx="66">
                  <c:v>-81.925300000000007</c:v>
                </c:pt>
                <c:pt idx="67">
                  <c:v>-80.801599999999993</c:v>
                </c:pt>
                <c:pt idx="68">
                  <c:v>-79.662499999999994</c:v>
                </c:pt>
                <c:pt idx="69">
                  <c:v>-78.514399999999995</c:v>
                </c:pt>
                <c:pt idx="70">
                  <c:v>-77.359499999999997</c:v>
                </c:pt>
                <c:pt idx="71">
                  <c:v>-76.196699999999993</c:v>
                </c:pt>
                <c:pt idx="72">
                  <c:v>-75.02239999999999</c:v>
                </c:pt>
                <c:pt idx="73">
                  <c:v>-73.842600000000004</c:v>
                </c:pt>
                <c:pt idx="74">
                  <c:v>-72.654899999999998</c:v>
                </c:pt>
                <c:pt idx="75">
                  <c:v>-71.460700000000003</c:v>
                </c:pt>
                <c:pt idx="76">
                  <c:v>-70.262100000000004</c:v>
                </c:pt>
                <c:pt idx="77">
                  <c:v>-69.056899999999985</c:v>
                </c:pt>
                <c:pt idx="78">
                  <c:v>-67.848799999999997</c:v>
                </c:pt>
                <c:pt idx="79">
                  <c:v>-66.638800000000003</c:v>
                </c:pt>
                <c:pt idx="80">
                  <c:v>-65.424600000000012</c:v>
                </c:pt>
                <c:pt idx="81">
                  <c:v>-64.209999999999994</c:v>
                </c:pt>
                <c:pt idx="82">
                  <c:v>-62.990900000000003</c:v>
                </c:pt>
                <c:pt idx="83">
                  <c:v>-61.774800000000006</c:v>
                </c:pt>
                <c:pt idx="84">
                  <c:v>-60.560699999999997</c:v>
                </c:pt>
                <c:pt idx="85">
                  <c:v>-59.342000000000006</c:v>
                </c:pt>
                <c:pt idx="86">
                  <c:v>-58.13239999999999</c:v>
                </c:pt>
                <c:pt idx="87">
                  <c:v>-56.924199999999999</c:v>
                </c:pt>
                <c:pt idx="88">
                  <c:v>-55.72</c:v>
                </c:pt>
              </c:numCache>
            </c:numRef>
          </c:xVal>
          <c:yVal>
            <c:numRef>
              <c:f>'Kraft 55 NR'!$U$2:$U$90</c:f>
              <c:numCache>
                <c:formatCode>General</c:formatCode>
                <c:ptCount val="89"/>
                <c:pt idx="0">
                  <c:v>-5</c:v>
                </c:pt>
                <c:pt idx="1">
                  <c:v>-2.2227000000000006</c:v>
                </c:pt>
                <c:pt idx="2">
                  <c:v>0.60550000000000015</c:v>
                </c:pt>
                <c:pt idx="3">
                  <c:v>3.4774000000000003</c:v>
                </c:pt>
                <c:pt idx="4">
                  <c:v>6.3762000000000008</c:v>
                </c:pt>
                <c:pt idx="5">
                  <c:v>9.2921000000000014</c:v>
                </c:pt>
                <c:pt idx="6">
                  <c:v>12.208399999999997</c:v>
                </c:pt>
                <c:pt idx="7">
                  <c:v>15.117699999999999</c:v>
                </c:pt>
                <c:pt idx="8">
                  <c:v>18.011200000000002</c:v>
                </c:pt>
                <c:pt idx="9">
                  <c:v>20.872499999999999</c:v>
                </c:pt>
                <c:pt idx="10">
                  <c:v>23.697000000000006</c:v>
                </c:pt>
                <c:pt idx="11">
                  <c:v>26.481299999999997</c:v>
                </c:pt>
                <c:pt idx="12">
                  <c:v>29.216200000000001</c:v>
                </c:pt>
                <c:pt idx="13">
                  <c:v>31.897600000000001</c:v>
                </c:pt>
                <c:pt idx="14">
                  <c:v>34.528500000000001</c:v>
                </c:pt>
                <c:pt idx="15">
                  <c:v>37.103799999999993</c:v>
                </c:pt>
                <c:pt idx="16">
                  <c:v>39.623700000000007</c:v>
                </c:pt>
                <c:pt idx="17">
                  <c:v>42.087900000000005</c:v>
                </c:pt>
                <c:pt idx="18">
                  <c:v>44.497199999999999</c:v>
                </c:pt>
                <c:pt idx="19">
                  <c:v>46.851399999999991</c:v>
                </c:pt>
                <c:pt idx="20">
                  <c:v>49.154999999999994</c:v>
                </c:pt>
                <c:pt idx="21">
                  <c:v>51.405999999999999</c:v>
                </c:pt>
                <c:pt idx="22">
                  <c:v>53.609000000000002</c:v>
                </c:pt>
                <c:pt idx="23">
                  <c:v>55.7669</c:v>
                </c:pt>
                <c:pt idx="24">
                  <c:v>57.875700000000002</c:v>
                </c:pt>
                <c:pt idx="25">
                  <c:v>59.942</c:v>
                </c:pt>
                <c:pt idx="26">
                  <c:v>61.965500000000006</c:v>
                </c:pt>
                <c:pt idx="27">
                  <c:v>63.947900000000004</c:v>
                </c:pt>
                <c:pt idx="28">
                  <c:v>65.891199999999998</c:v>
                </c:pt>
                <c:pt idx="29">
                  <c:v>67.796400000000006</c:v>
                </c:pt>
                <c:pt idx="30">
                  <c:v>69.66279999999999</c:v>
                </c:pt>
                <c:pt idx="31">
                  <c:v>71.496100000000013</c:v>
                </c:pt>
                <c:pt idx="32">
                  <c:v>73.294699999999992</c:v>
                </c:pt>
                <c:pt idx="33">
                  <c:v>75.059600000000003</c:v>
                </c:pt>
                <c:pt idx="34">
                  <c:v>76.793800000000005</c:v>
                </c:pt>
                <c:pt idx="35">
                  <c:v>78.494699999999995</c:v>
                </c:pt>
                <c:pt idx="36">
                  <c:v>80.164400000000001</c:v>
                </c:pt>
                <c:pt idx="37">
                  <c:v>81.806200000000004</c:v>
                </c:pt>
                <c:pt idx="38">
                  <c:v>83.417400000000015</c:v>
                </c:pt>
                <c:pt idx="39">
                  <c:v>85.000199999999992</c:v>
                </c:pt>
                <c:pt idx="40">
                  <c:v>86.555700000000002</c:v>
                </c:pt>
                <c:pt idx="41">
                  <c:v>88.08189999999999</c:v>
                </c:pt>
                <c:pt idx="42">
                  <c:v>89.579200000000014</c:v>
                </c:pt>
                <c:pt idx="43">
                  <c:v>91.053100000000015</c:v>
                </c:pt>
                <c:pt idx="44">
                  <c:v>92.499800000000008</c:v>
                </c:pt>
                <c:pt idx="45">
                  <c:v>93.917900000000017</c:v>
                </c:pt>
                <c:pt idx="46">
                  <c:v>95.314599999999984</c:v>
                </c:pt>
                <c:pt idx="47">
                  <c:v>96.680999999999983</c:v>
                </c:pt>
                <c:pt idx="48">
                  <c:v>98.020700000000019</c:v>
                </c:pt>
                <c:pt idx="49">
                  <c:v>99.33959999999999</c:v>
                </c:pt>
                <c:pt idx="50">
                  <c:v>100.62899999999999</c:v>
                </c:pt>
                <c:pt idx="51">
                  <c:v>101.8973</c:v>
                </c:pt>
                <c:pt idx="52">
                  <c:v>103.1371</c:v>
                </c:pt>
                <c:pt idx="53">
                  <c:v>104.35290000000001</c:v>
                </c:pt>
                <c:pt idx="54">
                  <c:v>105.54349999999999</c:v>
                </c:pt>
                <c:pt idx="55">
                  <c:v>106.7101</c:v>
                </c:pt>
                <c:pt idx="56">
                  <c:v>107.84990000000001</c:v>
                </c:pt>
                <c:pt idx="57">
                  <c:v>108.96779999999998</c:v>
                </c:pt>
                <c:pt idx="58">
                  <c:v>110.05880000000002</c:v>
                </c:pt>
                <c:pt idx="59">
                  <c:v>111.12629999999999</c:v>
                </c:pt>
                <c:pt idx="60">
                  <c:v>112.16790000000002</c:v>
                </c:pt>
                <c:pt idx="61">
                  <c:v>113.1859</c:v>
                </c:pt>
                <c:pt idx="62">
                  <c:v>114.1776</c:v>
                </c:pt>
                <c:pt idx="63">
                  <c:v>115.1455</c:v>
                </c:pt>
                <c:pt idx="64">
                  <c:v>116.0896</c:v>
                </c:pt>
                <c:pt idx="65">
                  <c:v>117.00579999999999</c:v>
                </c:pt>
                <c:pt idx="66">
                  <c:v>117.9003</c:v>
                </c:pt>
                <c:pt idx="67">
                  <c:v>118.76819999999999</c:v>
                </c:pt>
                <c:pt idx="68">
                  <c:v>119.61290000000001</c:v>
                </c:pt>
                <c:pt idx="69">
                  <c:v>120.42960000000001</c:v>
                </c:pt>
                <c:pt idx="70">
                  <c:v>121.2243</c:v>
                </c:pt>
                <c:pt idx="71">
                  <c:v>121.99549999999999</c:v>
                </c:pt>
                <c:pt idx="72">
                  <c:v>122.74080000000001</c:v>
                </c:pt>
                <c:pt idx="73">
                  <c:v>123.46000000000001</c:v>
                </c:pt>
                <c:pt idx="74">
                  <c:v>124.1557</c:v>
                </c:pt>
                <c:pt idx="75">
                  <c:v>124.8263</c:v>
                </c:pt>
                <c:pt idx="76">
                  <c:v>125.47329999999999</c:v>
                </c:pt>
                <c:pt idx="77">
                  <c:v>126.0937</c:v>
                </c:pt>
                <c:pt idx="78">
                  <c:v>126.69140000000002</c:v>
                </c:pt>
                <c:pt idx="79">
                  <c:v>127.26639999999999</c:v>
                </c:pt>
                <c:pt idx="80">
                  <c:v>127.81219999999999</c:v>
                </c:pt>
                <c:pt idx="81">
                  <c:v>128.33619999999999</c:v>
                </c:pt>
                <c:pt idx="82">
                  <c:v>128.83710000000002</c:v>
                </c:pt>
                <c:pt idx="83">
                  <c:v>129.31360000000001</c:v>
                </c:pt>
                <c:pt idx="84">
                  <c:v>129.76570000000001</c:v>
                </c:pt>
                <c:pt idx="85">
                  <c:v>130.1942</c:v>
                </c:pt>
                <c:pt idx="86">
                  <c:v>130.60060000000001</c:v>
                </c:pt>
                <c:pt idx="87">
                  <c:v>130.98220000000001</c:v>
                </c:pt>
                <c:pt idx="88">
                  <c:v>131.3424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64-43BF-B31C-E6F318ED033F}"/>
            </c:ext>
          </c:extLst>
        </c:ser>
        <c:ser>
          <c:idx val="4"/>
          <c:order val="4"/>
          <c:tx>
            <c:v>G</c:v>
          </c:tx>
          <c:spPr>
            <a:ln w="28575">
              <a:noFill/>
            </a:ln>
          </c:spPr>
          <c:xVal>
            <c:numRef>
              <c:f>'Kraft 55 NR'!$Y$2:$Y$90</c:f>
              <c:numCache>
                <c:formatCode>General</c:formatCode>
                <c:ptCount val="89"/>
                <c:pt idx="0">
                  <c:v>-17.5</c:v>
                </c:pt>
                <c:pt idx="1">
                  <c:v>-10.815479799999999</c:v>
                </c:pt>
                <c:pt idx="2">
                  <c:v>-4.1976870000000002</c:v>
                </c:pt>
                <c:pt idx="3">
                  <c:v>2.3500557999999963</c:v>
                </c:pt>
                <c:pt idx="4">
                  <c:v>8.8150712000000002</c:v>
                </c:pt>
                <c:pt idx="5">
                  <c:v>15.193059200000004</c:v>
                </c:pt>
                <c:pt idx="6">
                  <c:v>21.475692399999996</c:v>
                </c:pt>
                <c:pt idx="7">
                  <c:v>27.667948200000001</c:v>
                </c:pt>
                <c:pt idx="8">
                  <c:v>33.772526600000006</c:v>
                </c:pt>
                <c:pt idx="9">
                  <c:v>39.778772799999992</c:v>
                </c:pt>
                <c:pt idx="10">
                  <c:v>45.692086800000013</c:v>
                </c:pt>
                <c:pt idx="11">
                  <c:v>51.5273234</c:v>
                </c:pt>
                <c:pt idx="12">
                  <c:v>57.272650400000003</c:v>
                </c:pt>
                <c:pt idx="13">
                  <c:v>62.933717800000004</c:v>
                </c:pt>
                <c:pt idx="14">
                  <c:v>68.527780399999997</c:v>
                </c:pt>
                <c:pt idx="15">
                  <c:v>74.047233399999982</c:v>
                </c:pt>
                <c:pt idx="16">
                  <c:v>79.497776800000011</c:v>
                </c:pt>
                <c:pt idx="17">
                  <c:v>84.883360599999989</c:v>
                </c:pt>
                <c:pt idx="18">
                  <c:v>90.202407399999998</c:v>
                </c:pt>
                <c:pt idx="19">
                  <c:v>95.459217199999983</c:v>
                </c:pt>
                <c:pt idx="20">
                  <c:v>100.66141739999999</c:v>
                </c:pt>
                <c:pt idx="21">
                  <c:v>105.80175319999998</c:v>
                </c:pt>
                <c:pt idx="22">
                  <c:v>110.88820200000001</c:v>
                </c:pt>
                <c:pt idx="23">
                  <c:v>115.92241379999999</c:v>
                </c:pt>
                <c:pt idx="24">
                  <c:v>120.8951338</c:v>
                </c:pt>
                <c:pt idx="25">
                  <c:v>125.8133394</c:v>
                </c:pt>
                <c:pt idx="26">
                  <c:v>130.67898060000002</c:v>
                </c:pt>
                <c:pt idx="27">
                  <c:v>135.48613</c:v>
                </c:pt>
                <c:pt idx="28">
                  <c:v>140.23778759999999</c:v>
                </c:pt>
                <c:pt idx="29">
                  <c:v>144.9329534</c:v>
                </c:pt>
                <c:pt idx="30">
                  <c:v>149.56729999999999</c:v>
                </c:pt>
                <c:pt idx="31">
                  <c:v>154.14715480000001</c:v>
                </c:pt>
                <c:pt idx="32">
                  <c:v>158.66654039999997</c:v>
                </c:pt>
                <c:pt idx="33">
                  <c:v>163.1264568</c:v>
                </c:pt>
                <c:pt idx="34">
                  <c:v>167.52790399999998</c:v>
                </c:pt>
                <c:pt idx="35">
                  <c:v>171.86290460000001</c:v>
                </c:pt>
                <c:pt idx="36">
                  <c:v>176.13380860000001</c:v>
                </c:pt>
                <c:pt idx="37">
                  <c:v>180.3455434</c:v>
                </c:pt>
                <c:pt idx="38">
                  <c:v>184.4869042</c:v>
                </c:pt>
                <c:pt idx="39">
                  <c:v>188.56346839999998</c:v>
                </c:pt>
                <c:pt idx="40">
                  <c:v>192.57558600000002</c:v>
                </c:pt>
                <c:pt idx="41">
                  <c:v>196.51100219999998</c:v>
                </c:pt>
                <c:pt idx="42">
                  <c:v>200.3759944</c:v>
                </c:pt>
                <c:pt idx="43">
                  <c:v>204.17618999999999</c:v>
                </c:pt>
                <c:pt idx="44">
                  <c:v>207.90003420000002</c:v>
                </c:pt>
                <c:pt idx="45">
                  <c:v>211.54712700000002</c:v>
                </c:pt>
                <c:pt idx="46">
                  <c:v>215.12942319999996</c:v>
                </c:pt>
                <c:pt idx="47">
                  <c:v>218.62276319999998</c:v>
                </c:pt>
                <c:pt idx="48">
                  <c:v>222.03900179999999</c:v>
                </c:pt>
                <c:pt idx="49">
                  <c:v>225.38516639999997</c:v>
                </c:pt>
                <c:pt idx="50">
                  <c:v>228.6416748</c:v>
                </c:pt>
                <c:pt idx="51">
                  <c:v>231.82705920000001</c:v>
                </c:pt>
                <c:pt idx="52">
                  <c:v>234.9227874</c:v>
                </c:pt>
                <c:pt idx="53">
                  <c:v>237.93648680000001</c:v>
                </c:pt>
                <c:pt idx="54">
                  <c:v>240.86545740000003</c:v>
                </c:pt>
                <c:pt idx="55">
                  <c:v>243.71139919999996</c:v>
                </c:pt>
                <c:pt idx="56">
                  <c:v>246.46763479999998</c:v>
                </c:pt>
                <c:pt idx="57">
                  <c:v>249.14119159999996</c:v>
                </c:pt>
                <c:pt idx="58">
                  <c:v>251.72369220000002</c:v>
                </c:pt>
                <c:pt idx="59">
                  <c:v>254.21753659999993</c:v>
                </c:pt>
                <c:pt idx="60">
                  <c:v>256.62032480000005</c:v>
                </c:pt>
                <c:pt idx="61">
                  <c:v>258.9341068</c:v>
                </c:pt>
                <c:pt idx="62">
                  <c:v>261.15155519999996</c:v>
                </c:pt>
                <c:pt idx="63">
                  <c:v>263.27829740000004</c:v>
                </c:pt>
                <c:pt idx="64">
                  <c:v>265.31533339999999</c:v>
                </c:pt>
                <c:pt idx="65">
                  <c:v>267.24905840000002</c:v>
                </c:pt>
                <c:pt idx="66">
                  <c:v>269.09342719999995</c:v>
                </c:pt>
                <c:pt idx="67">
                  <c:v>270.84041239999999</c:v>
                </c:pt>
                <c:pt idx="68">
                  <c:v>272.49141399999996</c:v>
                </c:pt>
                <c:pt idx="69">
                  <c:v>274.03975459999998</c:v>
                </c:pt>
                <c:pt idx="70">
                  <c:v>275.49668899999995</c:v>
                </c:pt>
                <c:pt idx="71">
                  <c:v>276.85658979999999</c:v>
                </c:pt>
                <c:pt idx="72">
                  <c:v>278.1141796</c:v>
                </c:pt>
                <c:pt idx="73">
                  <c:v>279.26775839999999</c:v>
                </c:pt>
                <c:pt idx="74">
                  <c:v>280.32430359999995</c:v>
                </c:pt>
                <c:pt idx="75">
                  <c:v>281.27783779999999</c:v>
                </c:pt>
                <c:pt idx="76">
                  <c:v>282.13298839999999</c:v>
                </c:pt>
                <c:pt idx="77">
                  <c:v>282.87850059999994</c:v>
                </c:pt>
                <c:pt idx="78">
                  <c:v>283.52627919999998</c:v>
                </c:pt>
                <c:pt idx="79">
                  <c:v>284.07532419999995</c:v>
                </c:pt>
                <c:pt idx="80">
                  <c:v>284.50775340000001</c:v>
                </c:pt>
                <c:pt idx="81">
                  <c:v>284.84209899999996</c:v>
                </c:pt>
                <c:pt idx="82">
                  <c:v>285.07143359999998</c:v>
                </c:pt>
                <c:pt idx="83">
                  <c:v>285.19470719999998</c:v>
                </c:pt>
                <c:pt idx="84">
                  <c:v>285.21291980000001</c:v>
                </c:pt>
                <c:pt idx="85">
                  <c:v>285.11949399999997</c:v>
                </c:pt>
                <c:pt idx="86">
                  <c:v>284.92493459999997</c:v>
                </c:pt>
                <c:pt idx="87">
                  <c:v>284.61703679999999</c:v>
                </c:pt>
                <c:pt idx="88">
                  <c:v>284.20207800000003</c:v>
                </c:pt>
              </c:numCache>
            </c:numRef>
          </c:xVal>
          <c:yVal>
            <c:numRef>
              <c:f>'Kraft 55 NR'!$Z$2:$Z$90</c:f>
              <c:numCache>
                <c:formatCode>General</c:formatCode>
                <c:ptCount val="89"/>
                <c:pt idx="0">
                  <c:v>331.37</c:v>
                </c:pt>
                <c:pt idx="1">
                  <c:v>332.21653079999993</c:v>
                </c:pt>
                <c:pt idx="2">
                  <c:v>333.021928</c:v>
                </c:pt>
                <c:pt idx="3">
                  <c:v>333.75665940000005</c:v>
                </c:pt>
                <c:pt idx="4">
                  <c:v>334.42625720000001</c:v>
                </c:pt>
                <c:pt idx="5">
                  <c:v>335.00746659999999</c:v>
                </c:pt>
                <c:pt idx="6">
                  <c:v>335.49919240000003</c:v>
                </c:pt>
                <c:pt idx="7">
                  <c:v>335.88515719999998</c:v>
                </c:pt>
                <c:pt idx="8">
                  <c:v>336.14310620000003</c:v>
                </c:pt>
                <c:pt idx="9">
                  <c:v>336.28784899999994</c:v>
                </c:pt>
                <c:pt idx="10">
                  <c:v>336.28787599999998</c:v>
                </c:pt>
                <c:pt idx="11">
                  <c:v>336.16239680000001</c:v>
                </c:pt>
                <c:pt idx="12">
                  <c:v>335.88847920000001</c:v>
                </c:pt>
                <c:pt idx="13">
                  <c:v>335.46875060000002</c:v>
                </c:pt>
                <c:pt idx="14">
                  <c:v>334.90191099999998</c:v>
                </c:pt>
                <c:pt idx="15">
                  <c:v>334.19388779999997</c:v>
                </c:pt>
                <c:pt idx="16">
                  <c:v>333.33142619999995</c:v>
                </c:pt>
                <c:pt idx="17">
                  <c:v>332.33440839999997</c:v>
                </c:pt>
                <c:pt idx="18">
                  <c:v>331.18560219999995</c:v>
                </c:pt>
                <c:pt idx="19">
                  <c:v>329.89826239999996</c:v>
                </c:pt>
                <c:pt idx="20">
                  <c:v>328.47473899999994</c:v>
                </c:pt>
                <c:pt idx="21">
                  <c:v>326.91733200000004</c:v>
                </c:pt>
                <c:pt idx="22">
                  <c:v>325.22176400000001</c:v>
                </c:pt>
                <c:pt idx="23">
                  <c:v>323.3976624</c:v>
                </c:pt>
                <c:pt idx="24">
                  <c:v>321.44532719999995</c:v>
                </c:pt>
                <c:pt idx="25">
                  <c:v>319.362481</c:v>
                </c:pt>
                <c:pt idx="26">
                  <c:v>317.16900600000002</c:v>
                </c:pt>
                <c:pt idx="27">
                  <c:v>314.85529740000004</c:v>
                </c:pt>
                <c:pt idx="28">
                  <c:v>312.4233552</c:v>
                </c:pt>
                <c:pt idx="29">
                  <c:v>309.8741794</c:v>
                </c:pt>
                <c:pt idx="30">
                  <c:v>307.22267479999999</c:v>
                </c:pt>
                <c:pt idx="31">
                  <c:v>304.45893660000002</c:v>
                </c:pt>
                <c:pt idx="32">
                  <c:v>301.59024219999998</c:v>
                </c:pt>
                <c:pt idx="33">
                  <c:v>298.61759159999997</c:v>
                </c:pt>
                <c:pt idx="34">
                  <c:v>295.54398479999998</c:v>
                </c:pt>
                <c:pt idx="35">
                  <c:v>292.37569919999999</c:v>
                </c:pt>
                <c:pt idx="36">
                  <c:v>289.10810739999999</c:v>
                </c:pt>
                <c:pt idx="37">
                  <c:v>285.75581420000003</c:v>
                </c:pt>
                <c:pt idx="38">
                  <c:v>282.30023740000001</c:v>
                </c:pt>
                <c:pt idx="39">
                  <c:v>278.76160920000001</c:v>
                </c:pt>
                <c:pt idx="40">
                  <c:v>275.13430219999998</c:v>
                </c:pt>
                <c:pt idx="41">
                  <c:v>271.42061640000003</c:v>
                </c:pt>
                <c:pt idx="42">
                  <c:v>267.62552920000002</c:v>
                </c:pt>
                <c:pt idx="43">
                  <c:v>263.75239059999996</c:v>
                </c:pt>
                <c:pt idx="44">
                  <c:v>259.78824579999997</c:v>
                </c:pt>
                <c:pt idx="45">
                  <c:v>255.75860439999994</c:v>
                </c:pt>
                <c:pt idx="46">
                  <c:v>251.65291159999998</c:v>
                </c:pt>
                <c:pt idx="47">
                  <c:v>247.46413999999999</c:v>
                </c:pt>
                <c:pt idx="48">
                  <c:v>243.21849919999997</c:v>
                </c:pt>
                <c:pt idx="49">
                  <c:v>238.8928296</c:v>
                </c:pt>
                <c:pt idx="50">
                  <c:v>234.49833599999999</c:v>
                </c:pt>
                <c:pt idx="51">
                  <c:v>230.04369579999999</c:v>
                </c:pt>
                <c:pt idx="52">
                  <c:v>225.52123159999999</c:v>
                </c:pt>
                <c:pt idx="53">
                  <c:v>220.93329339999997</c:v>
                </c:pt>
                <c:pt idx="54">
                  <c:v>216.29213599999997</c:v>
                </c:pt>
                <c:pt idx="55">
                  <c:v>211.58550459999998</c:v>
                </c:pt>
                <c:pt idx="56">
                  <c:v>206.83293140000004</c:v>
                </c:pt>
                <c:pt idx="57">
                  <c:v>202.01025679999998</c:v>
                </c:pt>
                <c:pt idx="58">
                  <c:v>197.14826779999999</c:v>
                </c:pt>
                <c:pt idx="59">
                  <c:v>192.22345479999996</c:v>
                </c:pt>
                <c:pt idx="60">
                  <c:v>187.26032739999999</c:v>
                </c:pt>
                <c:pt idx="61">
                  <c:v>182.24100339999998</c:v>
                </c:pt>
                <c:pt idx="62">
                  <c:v>177.17838759999998</c:v>
                </c:pt>
                <c:pt idx="63">
                  <c:v>172.07283000000001</c:v>
                </c:pt>
                <c:pt idx="64">
                  <c:v>166.92433059999996</c:v>
                </c:pt>
                <c:pt idx="65">
                  <c:v>161.73981679999997</c:v>
                </c:pt>
                <c:pt idx="66">
                  <c:v>156.50773380000001</c:v>
                </c:pt>
                <c:pt idx="67">
                  <c:v>151.25224119999999</c:v>
                </c:pt>
                <c:pt idx="68">
                  <c:v>145.9498294</c:v>
                </c:pt>
                <c:pt idx="69">
                  <c:v>140.6180306</c:v>
                </c:pt>
                <c:pt idx="70">
                  <c:v>135.25854480000001</c:v>
                </c:pt>
                <c:pt idx="71">
                  <c:v>129.87202199999999</c:v>
                </c:pt>
                <c:pt idx="72">
                  <c:v>124.4514848</c:v>
                </c:pt>
                <c:pt idx="73">
                  <c:v>119.010188</c:v>
                </c:pt>
                <c:pt idx="74">
                  <c:v>113.5418542</c:v>
                </c:pt>
                <c:pt idx="75">
                  <c:v>108.05376079999999</c:v>
                </c:pt>
                <c:pt idx="76">
                  <c:v>102.5452578</c:v>
                </c:pt>
                <c:pt idx="77">
                  <c:v>97.017645199999976</c:v>
                </c:pt>
                <c:pt idx="78">
                  <c:v>91.477250399999988</c:v>
                </c:pt>
                <c:pt idx="79">
                  <c:v>85.924073399999997</c:v>
                </c:pt>
                <c:pt idx="80">
                  <c:v>80.358064200000015</c:v>
                </c:pt>
                <c:pt idx="81">
                  <c:v>74.786900199999991</c:v>
                </c:pt>
                <c:pt idx="82">
                  <c:v>69.197976600000004</c:v>
                </c:pt>
                <c:pt idx="83">
                  <c:v>63.610175600000019</c:v>
                </c:pt>
                <c:pt idx="84">
                  <c:v>58.023497199999987</c:v>
                </c:pt>
                <c:pt idx="85">
                  <c:v>52.420709200000005</c:v>
                </c:pt>
                <c:pt idx="86">
                  <c:v>46.832648599999999</c:v>
                </c:pt>
                <c:pt idx="87">
                  <c:v>41.24073319999998</c:v>
                </c:pt>
                <c:pt idx="88">
                  <c:v>35.652940400000006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B64-43BF-B31C-E6F318ED033F}"/>
            </c:ext>
          </c:extLst>
        </c:ser>
        <c:ser>
          <c:idx val="5"/>
          <c:order val="5"/>
          <c:tx>
            <c:v>H</c:v>
          </c:tx>
          <c:spPr>
            <a:ln w="28575">
              <a:noFill/>
            </a:ln>
          </c:spPr>
          <c:xVal>
            <c:numRef>
              <c:f>'Kraft 55 NR'!$AG$2:$AG$89</c:f>
              <c:numCache>
                <c:formatCode>General</c:formatCode>
                <c:ptCount val="88"/>
                <c:pt idx="0">
                  <c:v>19.498497648022351</c:v>
                </c:pt>
                <c:pt idx="1">
                  <c:v>26.026941177911326</c:v>
                </c:pt>
                <c:pt idx="2">
                  <c:v>31.245094978499409</c:v>
                </c:pt>
                <c:pt idx="3">
                  <c:v>35.921744854378815</c:v>
                </c:pt>
                <c:pt idx="4">
                  <c:v>39.482403168170165</c:v>
                </c:pt>
                <c:pt idx="5">
                  <c:v>42.208776755698878</c:v>
                </c:pt>
                <c:pt idx="6">
                  <c:v>43.82525795617336</c:v>
                </c:pt>
                <c:pt idx="7">
                  <c:v>44.40380767254365</c:v>
                </c:pt>
                <c:pt idx="8">
                  <c:v>44.366763056821341</c:v>
                </c:pt>
                <c:pt idx="9">
                  <c:v>43.334347050180966</c:v>
                </c:pt>
                <c:pt idx="10">
                  <c:v>41.631281854517255</c:v>
                </c:pt>
                <c:pt idx="11">
                  <c:v>39.329732795483991</c:v>
                </c:pt>
                <c:pt idx="12">
                  <c:v>36.473638952770102</c:v>
                </c:pt>
                <c:pt idx="13">
                  <c:v>33.100306582826818</c:v>
                </c:pt>
                <c:pt idx="14">
                  <c:v>29.496165899673841</c:v>
                </c:pt>
                <c:pt idx="15">
                  <c:v>25.490003170219822</c:v>
                </c:pt>
                <c:pt idx="16">
                  <c:v>21.380230282836834</c:v>
                </c:pt>
                <c:pt idx="17">
                  <c:v>17.057900676788421</c:v>
                </c:pt>
                <c:pt idx="18">
                  <c:v>12.643025683077312</c:v>
                </c:pt>
                <c:pt idx="19">
                  <c:v>8.2339090589715482</c:v>
                </c:pt>
                <c:pt idx="20">
                  <c:v>3.8633407621896225</c:v>
                </c:pt>
                <c:pt idx="21">
                  <c:v>-0.58776309617222466</c:v>
                </c:pt>
                <c:pt idx="22">
                  <c:v>-4.9656569430887885</c:v>
                </c:pt>
                <c:pt idx="23">
                  <c:v>-9.2313196164826223</c:v>
                </c:pt>
                <c:pt idx="24">
                  <c:v>-13.291216596313589</c:v>
                </c:pt>
                <c:pt idx="25">
                  <c:v>-17.440050092557414</c:v>
                </c:pt>
                <c:pt idx="26">
                  <c:v>-21.277293851575934</c:v>
                </c:pt>
                <c:pt idx="27">
                  <c:v>-25.021216032478506</c:v>
                </c:pt>
                <c:pt idx="28">
                  <c:v>-28.632565944983895</c:v>
                </c:pt>
                <c:pt idx="29">
                  <c:v>-32.134301305471737</c:v>
                </c:pt>
                <c:pt idx="30">
                  <c:v>-35.393054906535497</c:v>
                </c:pt>
                <c:pt idx="31">
                  <c:v>-38.538704771026232</c:v>
                </c:pt>
                <c:pt idx="32">
                  <c:v>-41.574542115860893</c:v>
                </c:pt>
                <c:pt idx="33">
                  <c:v>-44.40880289029343</c:v>
                </c:pt>
                <c:pt idx="34">
                  <c:v>-47.122692110785884</c:v>
                </c:pt>
                <c:pt idx="35">
                  <c:v>-49.704258975796655</c:v>
                </c:pt>
                <c:pt idx="36">
                  <c:v>-52.144116056267116</c:v>
                </c:pt>
                <c:pt idx="37">
                  <c:v>-54.411673189264683</c:v>
                </c:pt>
                <c:pt idx="38">
                  <c:v>-56.605897278784639</c:v>
                </c:pt>
                <c:pt idx="39">
                  <c:v>-58.676263433179898</c:v>
                </c:pt>
                <c:pt idx="40">
                  <c:v>-60.540740014522456</c:v>
                </c:pt>
                <c:pt idx="41">
                  <c:v>-62.419378267329265</c:v>
                </c:pt>
                <c:pt idx="42">
                  <c:v>-64.087186224989978</c:v>
                </c:pt>
                <c:pt idx="43">
                  <c:v>-65.646260844709687</c:v>
                </c:pt>
                <c:pt idx="44">
                  <c:v>-67.191950506026046</c:v>
                </c:pt>
                <c:pt idx="45">
                  <c:v>-68.571590646758125</c:v>
                </c:pt>
                <c:pt idx="46">
                  <c:v>-69.844378937761519</c:v>
                </c:pt>
                <c:pt idx="47">
                  <c:v>-71.107796453622768</c:v>
                </c:pt>
                <c:pt idx="48">
                  <c:v>-72.19929604113436</c:v>
                </c:pt>
                <c:pt idx="49">
                  <c:v>-73.243193769257147</c:v>
                </c:pt>
                <c:pt idx="50">
                  <c:v>-74.212553637107064</c:v>
                </c:pt>
                <c:pt idx="51">
                  <c:v>-75.111496154492144</c:v>
                </c:pt>
                <c:pt idx="52">
                  <c:v>-75.926988726455704</c:v>
                </c:pt>
                <c:pt idx="53">
                  <c:v>-76.666137679124247</c:v>
                </c:pt>
                <c:pt idx="54">
                  <c:v>-77.363963204280708</c:v>
                </c:pt>
                <c:pt idx="55">
                  <c:v>-78.005660661964512</c:v>
                </c:pt>
                <c:pt idx="56">
                  <c:v>-78.553136518978306</c:v>
                </c:pt>
                <c:pt idx="57">
                  <c:v>-79.076250333159152</c:v>
                </c:pt>
                <c:pt idx="58">
                  <c:v>-79.513002675254185</c:v>
                </c:pt>
                <c:pt idx="59">
                  <c:v>-79.922925828181349</c:v>
                </c:pt>
                <c:pt idx="60">
                  <c:v>-80.283667805834824</c:v>
                </c:pt>
                <c:pt idx="61">
                  <c:v>-80.568286457694697</c:v>
                </c:pt>
                <c:pt idx="62">
                  <c:v>-80.816993266452016</c:v>
                </c:pt>
                <c:pt idx="63">
                  <c:v>-81.066672924399498</c:v>
                </c:pt>
                <c:pt idx="64">
                  <c:v>-81.19187666106555</c:v>
                </c:pt>
                <c:pt idx="65">
                  <c:v>-81.329171638876446</c:v>
                </c:pt>
                <c:pt idx="66">
                  <c:v>-81.434398832476333</c:v>
                </c:pt>
                <c:pt idx="67">
                  <c:v>-81.467943507650972</c:v>
                </c:pt>
                <c:pt idx="68">
                  <c:v>-81.506987846797102</c:v>
                </c:pt>
                <c:pt idx="69">
                  <c:v>-81.483934534927542</c:v>
                </c:pt>
                <c:pt idx="70">
                  <c:v>-81.410630127979687</c:v>
                </c:pt>
                <c:pt idx="71">
                  <c:v>-81.340041070987667</c:v>
                </c:pt>
                <c:pt idx="72">
                  <c:v>-81.184769238120253</c:v>
                </c:pt>
                <c:pt idx="73">
                  <c:v>-81.061182071001966</c:v>
                </c:pt>
                <c:pt idx="74">
                  <c:v>-80.867280539070592</c:v>
                </c:pt>
                <c:pt idx="75">
                  <c:v>-80.668354870993767</c:v>
                </c:pt>
                <c:pt idx="76">
                  <c:v>-80.386583910160127</c:v>
                </c:pt>
                <c:pt idx="77">
                  <c:v>-80.13187338286896</c:v>
                </c:pt>
                <c:pt idx="78">
                  <c:v>-79.84156413226728</c:v>
                </c:pt>
                <c:pt idx="79">
                  <c:v>-79.479068844117819</c:v>
                </c:pt>
                <c:pt idx="80">
                  <c:v>-79.133852436515468</c:v>
                </c:pt>
                <c:pt idx="81">
                  <c:v>-78.749645553232654</c:v>
                </c:pt>
                <c:pt idx="82">
                  <c:v>-78.309252249752376</c:v>
                </c:pt>
                <c:pt idx="83">
                  <c:v>-77.891130690829357</c:v>
                </c:pt>
                <c:pt idx="84">
                  <c:v>-77.400773680298357</c:v>
                </c:pt>
                <c:pt idx="85">
                  <c:v>-76.881188549906341</c:v>
                </c:pt>
                <c:pt idx="86">
                  <c:v>-76.336352213995184</c:v>
                </c:pt>
                <c:pt idx="87">
                  <c:v>-75.746759197643868</c:v>
                </c:pt>
              </c:numCache>
            </c:numRef>
          </c:xVal>
          <c:yVal>
            <c:numRef>
              <c:f>'Kraft 55 NR'!$AH$2:$AH$89</c:f>
              <c:numCache>
                <c:formatCode>General</c:formatCode>
                <c:ptCount val="88"/>
                <c:pt idx="0">
                  <c:v>-79.786499358418041</c:v>
                </c:pt>
                <c:pt idx="1">
                  <c:v>-73.109847359207009</c:v>
                </c:pt>
                <c:pt idx="2">
                  <c:v>-65.397942488835355</c:v>
                </c:pt>
                <c:pt idx="3">
                  <c:v>-57.140630462914395</c:v>
                </c:pt>
                <c:pt idx="4">
                  <c:v>-48.272822906671252</c:v>
                </c:pt>
                <c:pt idx="5">
                  <c:v>-39.039314083736414</c:v>
                </c:pt>
                <c:pt idx="6">
                  <c:v>-29.518577877838183</c:v>
                </c:pt>
                <c:pt idx="7">
                  <c:v>-19.867099766588801</c:v>
                </c:pt>
                <c:pt idx="8">
                  <c:v>-10.286072014015978</c:v>
                </c:pt>
                <c:pt idx="9">
                  <c:v>-0.83133951505912407</c:v>
                </c:pt>
                <c:pt idx="10">
                  <c:v>8.3657529221890545</c:v>
                </c:pt>
                <c:pt idx="11">
                  <c:v>17.234788350582612</c:v>
                </c:pt>
                <c:pt idx="12">
                  <c:v>25.706616912517212</c:v>
                </c:pt>
                <c:pt idx="13">
                  <c:v>33.730986944347087</c:v>
                </c:pt>
                <c:pt idx="14">
                  <c:v>41.296238543786572</c:v>
                </c:pt>
                <c:pt idx="15">
                  <c:v>48.369019076241671</c:v>
                </c:pt>
                <c:pt idx="16">
                  <c:v>54.959243854068127</c:v>
                </c:pt>
                <c:pt idx="17">
                  <c:v>61.05767929285274</c:v>
                </c:pt>
                <c:pt idx="18">
                  <c:v>66.678763991074391</c:v>
                </c:pt>
                <c:pt idx="19">
                  <c:v>71.847451444139892</c:v>
                </c:pt>
                <c:pt idx="20">
                  <c:v>76.596445415790399</c:v>
                </c:pt>
                <c:pt idx="21">
                  <c:v>80.902184072398512</c:v>
                </c:pt>
                <c:pt idx="22">
                  <c:v>84.822597012121761</c:v>
                </c:pt>
                <c:pt idx="23">
                  <c:v>88.393520294824441</c:v>
                </c:pt>
                <c:pt idx="24">
                  <c:v>91.653009875991131</c:v>
                </c:pt>
                <c:pt idx="25">
                  <c:v>94.533410633922458</c:v>
                </c:pt>
                <c:pt idx="26">
                  <c:v>97.193718328973006</c:v>
                </c:pt>
                <c:pt idx="27">
                  <c:v>99.57573250900279</c:v>
                </c:pt>
                <c:pt idx="28">
                  <c:v>101.71241129721298</c:v>
                </c:pt>
                <c:pt idx="29">
                  <c:v>103.61285783662149</c:v>
                </c:pt>
                <c:pt idx="30">
                  <c:v>105.35447843315656</c:v>
                </c:pt>
                <c:pt idx="31">
                  <c:v>106.90345180565697</c:v>
                </c:pt>
                <c:pt idx="32">
                  <c:v>108.26965136989645</c:v>
                </c:pt>
                <c:pt idx="33">
                  <c:v>109.51492682371786</c:v>
                </c:pt>
                <c:pt idx="34">
                  <c:v>110.61685448804859</c:v>
                </c:pt>
                <c:pt idx="35">
                  <c:v>111.59297738160777</c:v>
                </c:pt>
                <c:pt idx="36">
                  <c:v>112.46052212921535</c:v>
                </c:pt>
                <c:pt idx="37">
                  <c:v>113.26090990142777</c:v>
                </c:pt>
                <c:pt idx="38">
                  <c:v>113.93482201713397</c:v>
                </c:pt>
                <c:pt idx="39">
                  <c:v>114.53241050235806</c:v>
                </c:pt>
                <c:pt idx="40">
                  <c:v>115.11443113701807</c:v>
                </c:pt>
                <c:pt idx="41">
                  <c:v>115.54823732925144</c:v>
                </c:pt>
                <c:pt idx="42">
                  <c:v>115.98779293526705</c:v>
                </c:pt>
                <c:pt idx="43">
                  <c:v>116.38587343311185</c:v>
                </c:pt>
                <c:pt idx="44">
                  <c:v>116.67436036872657</c:v>
                </c:pt>
                <c:pt idx="45">
                  <c:v>116.9684853194068</c:v>
                </c:pt>
                <c:pt idx="46">
                  <c:v>117.2428989095541</c:v>
                </c:pt>
                <c:pt idx="47">
                  <c:v>117.41902428520579</c:v>
                </c:pt>
                <c:pt idx="48">
                  <c:v>117.6300869104808</c:v>
                </c:pt>
                <c:pt idx="49">
                  <c:v>117.79358906788529</c:v>
                </c:pt>
                <c:pt idx="50">
                  <c:v>117.92527290354721</c:v>
                </c:pt>
                <c:pt idx="51">
                  <c:v>118.0404760590576</c:v>
                </c:pt>
                <c:pt idx="52">
                  <c:v>118.14017409918537</c:v>
                </c:pt>
                <c:pt idx="53">
                  <c:v>118.22786737822801</c:v>
                </c:pt>
                <c:pt idx="54">
                  <c:v>118.28574867714114</c:v>
                </c:pt>
                <c:pt idx="55">
                  <c:v>118.32391422467734</c:v>
                </c:pt>
                <c:pt idx="56">
                  <c:v>118.37630836914789</c:v>
                </c:pt>
                <c:pt idx="57">
                  <c:v>118.3910704085732</c:v>
                </c:pt>
                <c:pt idx="58">
                  <c:v>118.42245694073672</c:v>
                </c:pt>
                <c:pt idx="59">
                  <c:v>118.42210063685297</c:v>
                </c:pt>
                <c:pt idx="60">
                  <c:v>118.41561108760278</c:v>
                </c:pt>
                <c:pt idx="61">
                  <c:v>118.42105654189609</c:v>
                </c:pt>
                <c:pt idx="62">
                  <c:v>118.41060732637676</c:v>
                </c:pt>
                <c:pt idx="63">
                  <c:v>118.36094274692871</c:v>
                </c:pt>
                <c:pt idx="64">
                  <c:v>118.36936674292784</c:v>
                </c:pt>
                <c:pt idx="65">
                  <c:v>118.32959868584739</c:v>
                </c:pt>
                <c:pt idx="66">
                  <c:v>118.27948536298226</c:v>
                </c:pt>
                <c:pt idx="67">
                  <c:v>118.25349866721804</c:v>
                </c:pt>
                <c:pt idx="68">
                  <c:v>118.18873385256326</c:v>
                </c:pt>
                <c:pt idx="69">
                  <c:v>118.13854931750318</c:v>
                </c:pt>
                <c:pt idx="70">
                  <c:v>118.10211024491019</c:v>
                </c:pt>
                <c:pt idx="71">
                  <c:v>118.03698154415797</c:v>
                </c:pt>
                <c:pt idx="72">
                  <c:v>118.00617299786646</c:v>
                </c:pt>
                <c:pt idx="73">
                  <c:v>117.92507599162714</c:v>
                </c:pt>
                <c:pt idx="74">
                  <c:v>117.87326269434573</c:v>
                </c:pt>
                <c:pt idx="75">
                  <c:v>117.80066666915548</c:v>
                </c:pt>
                <c:pt idx="76">
                  <c:v>117.76991437565651</c:v>
                </c:pt>
                <c:pt idx="77">
                  <c:v>117.69330808404638</c:v>
                </c:pt>
                <c:pt idx="78">
                  <c:v>117.62503957498839</c:v>
                </c:pt>
                <c:pt idx="79">
                  <c:v>117.59346148401963</c:v>
                </c:pt>
                <c:pt idx="80">
                  <c:v>117.52381796537081</c:v>
                </c:pt>
                <c:pt idx="81">
                  <c:v>117.46788470622019</c:v>
                </c:pt>
                <c:pt idx="82">
                  <c:v>117.43451305565073</c:v>
                </c:pt>
                <c:pt idx="83">
                  <c:v>117.36908582697926</c:v>
                </c:pt>
                <c:pt idx="84">
                  <c:v>117.34108855091496</c:v>
                </c:pt>
                <c:pt idx="85">
                  <c:v>117.31486669331264</c:v>
                </c:pt>
                <c:pt idx="86">
                  <c:v>117.29744892895945</c:v>
                </c:pt>
                <c:pt idx="87">
                  <c:v>117.29558132904194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64-43BF-B31C-E6F318ED033F}"/>
            </c:ext>
          </c:extLst>
        </c:ser>
        <c:ser>
          <c:idx val="6"/>
          <c:order val="6"/>
          <c:tx>
            <c:v>F</c:v>
          </c:tx>
          <c:spPr>
            <a:ln w="28575">
              <a:noFill/>
            </a:ln>
          </c:spPr>
          <c:xVal>
            <c:numRef>
              <c:f>'Kraft 55 NR'!$V$2</c:f>
              <c:numCache>
                <c:formatCode>General</c:formatCode>
                <c:ptCount val="1"/>
                <c:pt idx="0">
                  <c:v>-194.48</c:v>
                </c:pt>
              </c:numCache>
            </c:numRef>
          </c:xVal>
          <c:yVal>
            <c:numRef>
              <c:f>'Kraft 55 NR'!$W$2</c:f>
              <c:numCache>
                <c:formatCode>General</c:formatCode>
                <c:ptCount val="1"/>
                <c:pt idx="0">
                  <c:v>30.96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64-43BF-B31C-E6F318ED033F}"/>
            </c:ext>
          </c:extLst>
        </c:ser>
        <c:ser>
          <c:idx val="7"/>
          <c:order val="7"/>
          <c:tx>
            <c:v>GD</c:v>
          </c:tx>
          <c:spPr>
            <a:ln w="28575">
              <a:noFill/>
            </a:ln>
          </c:spPr>
          <c:xVal>
            <c:numRef>
              <c:f>'Kraft 55 NR'!$AA$2:$AA$90</c:f>
              <c:numCache>
                <c:formatCode>General</c:formatCode>
                <c:ptCount val="89"/>
                <c:pt idx="0">
                  <c:v>14.899999999999999</c:v>
                </c:pt>
                <c:pt idx="1">
                  <c:v>20.464165999999999</c:v>
                </c:pt>
                <c:pt idx="2">
                  <c:v>25.953809999999997</c:v>
                </c:pt>
                <c:pt idx="3">
                  <c:v>31.362387999999999</c:v>
                </c:pt>
                <c:pt idx="4">
                  <c:v>36.680443999999994</c:v>
                </c:pt>
                <c:pt idx="5">
                  <c:v>41.902382000000003</c:v>
                </c:pt>
                <c:pt idx="6">
                  <c:v>47.022447999999997</c:v>
                </c:pt>
                <c:pt idx="7">
                  <c:v>52.043693999999995</c:v>
                </c:pt>
                <c:pt idx="8">
                  <c:v>56.967523999999997</c:v>
                </c:pt>
                <c:pt idx="9">
                  <c:v>61.788429999999991</c:v>
                </c:pt>
                <c:pt idx="10">
                  <c:v>66.509219999999999</c:v>
                </c:pt>
                <c:pt idx="11">
                  <c:v>71.144786000000011</c:v>
                </c:pt>
                <c:pt idx="12">
                  <c:v>75.685183999999992</c:v>
                </c:pt>
                <c:pt idx="13">
                  <c:v>80.136711999999989</c:v>
                </c:pt>
                <c:pt idx="14">
                  <c:v>84.514070000000004</c:v>
                </c:pt>
                <c:pt idx="15">
                  <c:v>88.812855999999982</c:v>
                </c:pt>
                <c:pt idx="16">
                  <c:v>93.037474000000003</c:v>
                </c:pt>
                <c:pt idx="17">
                  <c:v>97.193817999999993</c:v>
                </c:pt>
                <c:pt idx="18">
                  <c:v>101.27964399999999</c:v>
                </c:pt>
                <c:pt idx="19">
                  <c:v>105.30054799999999</c:v>
                </c:pt>
                <c:pt idx="20">
                  <c:v>109.26288</c:v>
                </c:pt>
                <c:pt idx="21">
                  <c:v>113.16193999999999</c:v>
                </c:pt>
                <c:pt idx="22">
                  <c:v>117.00378000000001</c:v>
                </c:pt>
                <c:pt idx="23">
                  <c:v>120.79069799999999</c:v>
                </c:pt>
                <c:pt idx="24">
                  <c:v>124.51599399999999</c:v>
                </c:pt>
                <c:pt idx="25">
                  <c:v>128.18472</c:v>
                </c:pt>
                <c:pt idx="26">
                  <c:v>131.80077</c:v>
                </c:pt>
                <c:pt idx="27">
                  <c:v>135.35819799999999</c:v>
                </c:pt>
                <c:pt idx="28">
                  <c:v>138.860004</c:v>
                </c:pt>
                <c:pt idx="29">
                  <c:v>142.30518799999999</c:v>
                </c:pt>
                <c:pt idx="30">
                  <c:v>145.69199599999999</c:v>
                </c:pt>
                <c:pt idx="31">
                  <c:v>149.024182</c:v>
                </c:pt>
                <c:pt idx="32">
                  <c:v>152.29769399999998</c:v>
                </c:pt>
                <c:pt idx="33">
                  <c:v>155.51353199999997</c:v>
                </c:pt>
                <c:pt idx="34">
                  <c:v>158.67269599999997</c:v>
                </c:pt>
                <c:pt idx="35">
                  <c:v>161.76913400000001</c:v>
                </c:pt>
                <c:pt idx="36">
                  <c:v>164.80454800000001</c:v>
                </c:pt>
                <c:pt idx="37">
                  <c:v>167.783884</c:v>
                </c:pt>
                <c:pt idx="38">
                  <c:v>170.69654800000001</c:v>
                </c:pt>
                <c:pt idx="39">
                  <c:v>173.54878399999996</c:v>
                </c:pt>
                <c:pt idx="40">
                  <c:v>176.34029399999997</c:v>
                </c:pt>
                <c:pt idx="41">
                  <c:v>179.06137799999996</c:v>
                </c:pt>
                <c:pt idx="42">
                  <c:v>181.71768399999999</c:v>
                </c:pt>
                <c:pt idx="43">
                  <c:v>184.31356199999999</c:v>
                </c:pt>
                <c:pt idx="44">
                  <c:v>186.83871600000001</c:v>
                </c:pt>
                <c:pt idx="45">
                  <c:v>189.29533799999999</c:v>
                </c:pt>
                <c:pt idx="46">
                  <c:v>191.69153199999997</c:v>
                </c:pt>
                <c:pt idx="47">
                  <c:v>194.00759999999997</c:v>
                </c:pt>
                <c:pt idx="48">
                  <c:v>196.25543400000001</c:v>
                </c:pt>
                <c:pt idx="49">
                  <c:v>198.43819199999996</c:v>
                </c:pt>
                <c:pt idx="50">
                  <c:v>200.54141999999999</c:v>
                </c:pt>
                <c:pt idx="51">
                  <c:v>202.58046599999997</c:v>
                </c:pt>
                <c:pt idx="52">
                  <c:v>204.53998200000001</c:v>
                </c:pt>
                <c:pt idx="53">
                  <c:v>206.42631800000001</c:v>
                </c:pt>
                <c:pt idx="54">
                  <c:v>208.23806999999999</c:v>
                </c:pt>
                <c:pt idx="55">
                  <c:v>209.97564199999999</c:v>
                </c:pt>
                <c:pt idx="56">
                  <c:v>211.63557799999998</c:v>
                </c:pt>
                <c:pt idx="57">
                  <c:v>213.22103599999997</c:v>
                </c:pt>
                <c:pt idx="58">
                  <c:v>214.72815600000001</c:v>
                </c:pt>
                <c:pt idx="59">
                  <c:v>216.15674599999997</c:v>
                </c:pt>
                <c:pt idx="60">
                  <c:v>217.50699800000001</c:v>
                </c:pt>
                <c:pt idx="61">
                  <c:v>218.77901799999998</c:v>
                </c:pt>
                <c:pt idx="62">
                  <c:v>219.96805199999997</c:v>
                </c:pt>
                <c:pt idx="63">
                  <c:v>221.07845</c:v>
                </c:pt>
                <c:pt idx="64">
                  <c:v>222.11121199999999</c:v>
                </c:pt>
                <c:pt idx="65">
                  <c:v>223.05593599999997</c:v>
                </c:pt>
                <c:pt idx="66">
                  <c:v>223.92272599999995</c:v>
                </c:pt>
                <c:pt idx="67">
                  <c:v>224.70742399999995</c:v>
                </c:pt>
                <c:pt idx="68">
                  <c:v>225.40883799999997</c:v>
                </c:pt>
                <c:pt idx="69">
                  <c:v>226.02351200000001</c:v>
                </c:pt>
                <c:pt idx="70">
                  <c:v>226.56014599999997</c:v>
                </c:pt>
                <c:pt idx="71">
                  <c:v>227.01438999999999</c:v>
                </c:pt>
                <c:pt idx="72">
                  <c:v>227.38159599999997</c:v>
                </c:pt>
                <c:pt idx="73">
                  <c:v>227.66136</c:v>
                </c:pt>
                <c:pt idx="74">
                  <c:v>227.85873400000003</c:v>
                </c:pt>
                <c:pt idx="75">
                  <c:v>227.96966600000002</c:v>
                </c:pt>
                <c:pt idx="76">
                  <c:v>227.99750599999996</c:v>
                </c:pt>
                <c:pt idx="77">
                  <c:v>227.93355399999996</c:v>
                </c:pt>
                <c:pt idx="78">
                  <c:v>227.78780800000001</c:v>
                </c:pt>
                <c:pt idx="79">
                  <c:v>227.55926799999997</c:v>
                </c:pt>
                <c:pt idx="80">
                  <c:v>227.23388399999999</c:v>
                </c:pt>
                <c:pt idx="81">
                  <c:v>226.82700399999999</c:v>
                </c:pt>
                <c:pt idx="82">
                  <c:v>226.331682</c:v>
                </c:pt>
                <c:pt idx="83">
                  <c:v>225.74881199999999</c:v>
                </c:pt>
                <c:pt idx="84">
                  <c:v>225.07939399999998</c:v>
                </c:pt>
                <c:pt idx="85">
                  <c:v>224.31618399999999</c:v>
                </c:pt>
                <c:pt idx="86">
                  <c:v>223.470372</c:v>
                </c:pt>
                <c:pt idx="87">
                  <c:v>222.53036399999996</c:v>
                </c:pt>
                <c:pt idx="88">
                  <c:v>221.50180799999998</c:v>
                </c:pt>
              </c:numCache>
            </c:numRef>
          </c:xVal>
          <c:yVal>
            <c:numRef>
              <c:f>'Kraft 55 NR'!$AB$2:$AB$90</c:f>
              <c:numCache>
                <c:formatCode>General</c:formatCode>
                <c:ptCount val="89"/>
                <c:pt idx="0">
                  <c:v>267.5</c:v>
                </c:pt>
                <c:pt idx="1">
                  <c:v>267.79104599999994</c:v>
                </c:pt>
                <c:pt idx="2">
                  <c:v>268.05948999999998</c:v>
                </c:pt>
                <c:pt idx="3">
                  <c:v>268.27898400000004</c:v>
                </c:pt>
                <c:pt idx="4">
                  <c:v>268.45187599999997</c:v>
                </c:pt>
                <c:pt idx="5">
                  <c:v>268.55746599999998</c:v>
                </c:pt>
                <c:pt idx="6">
                  <c:v>268.59275199999996</c:v>
                </c:pt>
                <c:pt idx="7">
                  <c:v>268.54208599999998</c:v>
                </c:pt>
                <c:pt idx="8">
                  <c:v>268.38576800000004</c:v>
                </c:pt>
                <c:pt idx="9">
                  <c:v>268.134794</c:v>
                </c:pt>
                <c:pt idx="10">
                  <c:v>267.76276399999995</c:v>
                </c:pt>
                <c:pt idx="11">
                  <c:v>267.28248199999996</c:v>
                </c:pt>
                <c:pt idx="12">
                  <c:v>266.67679200000003</c:v>
                </c:pt>
                <c:pt idx="13">
                  <c:v>265.94704399999995</c:v>
                </c:pt>
                <c:pt idx="14">
                  <c:v>265.090642</c:v>
                </c:pt>
                <c:pt idx="15">
                  <c:v>264.11353199999996</c:v>
                </c:pt>
                <c:pt idx="16">
                  <c:v>263.0050139999999</c:v>
                </c:pt>
                <c:pt idx="17">
                  <c:v>261.781138</c:v>
                </c:pt>
                <c:pt idx="18">
                  <c:v>260.42915199999999</c:v>
                </c:pt>
                <c:pt idx="19">
                  <c:v>258.95975599999997</c:v>
                </c:pt>
                <c:pt idx="20">
                  <c:v>257.37465199999997</c:v>
                </c:pt>
                <c:pt idx="21">
                  <c:v>255.67743600000003</c:v>
                </c:pt>
                <c:pt idx="22">
                  <c:v>253.86445999999998</c:v>
                </c:pt>
                <c:pt idx="23">
                  <c:v>251.94407399999994</c:v>
                </c:pt>
                <c:pt idx="24">
                  <c:v>249.91787399999996</c:v>
                </c:pt>
                <c:pt idx="25">
                  <c:v>247.78421199999997</c:v>
                </c:pt>
                <c:pt idx="26">
                  <c:v>245.55913799999999</c:v>
                </c:pt>
                <c:pt idx="27">
                  <c:v>243.23624999999998</c:v>
                </c:pt>
                <c:pt idx="28">
                  <c:v>240.81754799999996</c:v>
                </c:pt>
                <c:pt idx="29">
                  <c:v>238.30403200000001</c:v>
                </c:pt>
                <c:pt idx="30">
                  <c:v>235.70869999999999</c:v>
                </c:pt>
                <c:pt idx="31">
                  <c:v>233.02355399999999</c:v>
                </c:pt>
                <c:pt idx="32">
                  <c:v>230.25524199999998</c:v>
                </c:pt>
                <c:pt idx="33">
                  <c:v>227.40476399999997</c:v>
                </c:pt>
                <c:pt idx="34">
                  <c:v>224.47511999999998</c:v>
                </c:pt>
                <c:pt idx="35">
                  <c:v>221.47195799999997</c:v>
                </c:pt>
                <c:pt idx="36">
                  <c:v>218.39192799999998</c:v>
                </c:pt>
                <c:pt idx="37">
                  <c:v>215.24643200000003</c:v>
                </c:pt>
                <c:pt idx="38">
                  <c:v>212.02201600000001</c:v>
                </c:pt>
                <c:pt idx="39">
                  <c:v>208.734432</c:v>
                </c:pt>
                <c:pt idx="40">
                  <c:v>205.37932999999998</c:v>
                </c:pt>
                <c:pt idx="41">
                  <c:v>201.96030600000003</c:v>
                </c:pt>
                <c:pt idx="42">
                  <c:v>198.480412</c:v>
                </c:pt>
                <c:pt idx="43">
                  <c:v>194.94234999999998</c:v>
                </c:pt>
                <c:pt idx="44">
                  <c:v>191.33701599999998</c:v>
                </c:pt>
                <c:pt idx="45">
                  <c:v>187.68480999999997</c:v>
                </c:pt>
                <c:pt idx="46">
                  <c:v>183.97643600000001</c:v>
                </c:pt>
                <c:pt idx="47">
                  <c:v>180.20873600000002</c:v>
                </c:pt>
                <c:pt idx="48">
                  <c:v>176.40151399999999</c:v>
                </c:pt>
                <c:pt idx="49">
                  <c:v>172.53607199999999</c:v>
                </c:pt>
                <c:pt idx="50">
                  <c:v>168.62300399999998</c:v>
                </c:pt>
                <c:pt idx="51">
                  <c:v>164.667766</c:v>
                </c:pt>
                <c:pt idx="52">
                  <c:v>160.66590199999996</c:v>
                </c:pt>
                <c:pt idx="53">
                  <c:v>156.61911399999997</c:v>
                </c:pt>
                <c:pt idx="54">
                  <c:v>152.53710199999998</c:v>
                </c:pt>
                <c:pt idx="55">
                  <c:v>148.410166</c:v>
                </c:pt>
                <c:pt idx="56">
                  <c:v>144.25465400000004</c:v>
                </c:pt>
                <c:pt idx="57">
                  <c:v>140.05086799999998</c:v>
                </c:pt>
                <c:pt idx="58">
                  <c:v>135.82385600000001</c:v>
                </c:pt>
                <c:pt idx="59">
                  <c:v>131.55521799999997</c:v>
                </c:pt>
                <c:pt idx="60">
                  <c:v>127.264354</c:v>
                </c:pt>
                <c:pt idx="61">
                  <c:v>122.937214</c:v>
                </c:pt>
                <c:pt idx="62">
                  <c:v>118.584796</c:v>
                </c:pt>
                <c:pt idx="63">
                  <c:v>114.206802</c:v>
                </c:pt>
                <c:pt idx="64">
                  <c:v>109.80323199999997</c:v>
                </c:pt>
                <c:pt idx="65">
                  <c:v>105.38103199999998</c:v>
                </c:pt>
                <c:pt idx="66">
                  <c:v>100.929906</c:v>
                </c:pt>
                <c:pt idx="67">
                  <c:v>96.469551999999993</c:v>
                </c:pt>
                <c:pt idx="68">
                  <c:v>91.981570000000005</c:v>
                </c:pt>
                <c:pt idx="69">
                  <c:v>87.480307999999994</c:v>
                </c:pt>
                <c:pt idx="70">
                  <c:v>82.966170000000005</c:v>
                </c:pt>
                <c:pt idx="71">
                  <c:v>78.440453999999988</c:v>
                </c:pt>
                <c:pt idx="72">
                  <c:v>73.898107999999993</c:v>
                </c:pt>
                <c:pt idx="73">
                  <c:v>69.349831999999978</c:v>
                </c:pt>
                <c:pt idx="74">
                  <c:v>64.789978000000005</c:v>
                </c:pt>
                <c:pt idx="75">
                  <c:v>60.225194000000002</c:v>
                </c:pt>
                <c:pt idx="76">
                  <c:v>55.654182000000006</c:v>
                </c:pt>
                <c:pt idx="77">
                  <c:v>51.079537999999985</c:v>
                </c:pt>
                <c:pt idx="78">
                  <c:v>46.505015999999998</c:v>
                </c:pt>
                <c:pt idx="79">
                  <c:v>41.930616000000008</c:v>
                </c:pt>
                <c:pt idx="80">
                  <c:v>37.358232000000015</c:v>
                </c:pt>
                <c:pt idx="81">
                  <c:v>32.792319999999997</c:v>
                </c:pt>
                <c:pt idx="82">
                  <c:v>28.223477999999997</c:v>
                </c:pt>
                <c:pt idx="83">
                  <c:v>23.666756000000014</c:v>
                </c:pt>
                <c:pt idx="84">
                  <c:v>19.122153999999988</c:v>
                </c:pt>
                <c:pt idx="85">
                  <c:v>14.576920000000001</c:v>
                </c:pt>
                <c:pt idx="86">
                  <c:v>10.054207999999999</c:v>
                </c:pt>
                <c:pt idx="87">
                  <c:v>5.5405639999999821</c:v>
                </c:pt>
                <c:pt idx="88">
                  <c:v>1.0420400000000054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64-43BF-B31C-E6F318ED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88416"/>
        <c:axId val="69874816"/>
      </c:scatterChart>
      <c:valAx>
        <c:axId val="70188416"/>
        <c:scaling>
          <c:orientation val="minMax"/>
          <c:max val="335"/>
          <c:min val="-200"/>
        </c:scaling>
        <c:delete val="0"/>
        <c:axPos val="b"/>
        <c:numFmt formatCode="General" sourceLinked="1"/>
        <c:majorTickMark val="out"/>
        <c:minorTickMark val="none"/>
        <c:tickLblPos val="nextTo"/>
        <c:crossAx val="69874816"/>
        <c:crosses val="autoZero"/>
        <c:crossBetween val="midCat"/>
      </c:valAx>
      <c:valAx>
        <c:axId val="69874816"/>
        <c:scaling>
          <c:orientation val="minMax"/>
          <c:max val="470"/>
          <c:min val="-1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188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GR'!$AN$2:$AN$89</c:f>
              <c:numCache>
                <c:formatCode>General</c:formatCode>
                <c:ptCount val="88"/>
                <c:pt idx="0">
                  <c:v>-9439.6114830477618</c:v>
                </c:pt>
                <c:pt idx="1">
                  <c:v>-8375.6454779177657</c:v>
                </c:pt>
                <c:pt idx="2">
                  <c:v>-7413.3511249133071</c:v>
                </c:pt>
                <c:pt idx="3">
                  <c:v>-6322.946187646352</c:v>
                </c:pt>
                <c:pt idx="4">
                  <c:v>-5261.2771635555837</c:v>
                </c:pt>
                <c:pt idx="5">
                  <c:v>-4115.8752536537359</c:v>
                </c:pt>
                <c:pt idx="6">
                  <c:v>-2997.6886337720234</c:v>
                </c:pt>
                <c:pt idx="7">
                  <c:v>-1861.3957150421606</c:v>
                </c:pt>
                <c:pt idx="8">
                  <c:v>-654.79737462567334</c:v>
                </c:pt>
                <c:pt idx="9">
                  <c:v>539.93277776991454</c:v>
                </c:pt>
                <c:pt idx="10">
                  <c:v>1727.3171730467909</c:v>
                </c:pt>
                <c:pt idx="11">
                  <c:v>2943.5161957709975</c:v>
                </c:pt>
                <c:pt idx="12">
                  <c:v>4170.1459517106659</c:v>
                </c:pt>
                <c:pt idx="13">
                  <c:v>5371.6648877936241</c:v>
                </c:pt>
                <c:pt idx="14">
                  <c:v>6577.204314467529</c:v>
                </c:pt>
                <c:pt idx="15">
                  <c:v>7785.5621125266853</c:v>
                </c:pt>
                <c:pt idx="16">
                  <c:v>8969.9709180691643</c:v>
                </c:pt>
                <c:pt idx="17">
                  <c:v>10168.988018366854</c:v>
                </c:pt>
                <c:pt idx="18">
                  <c:v>11352.883855402159</c:v>
                </c:pt>
                <c:pt idx="19">
                  <c:v>12472.290188607718</c:v>
                </c:pt>
                <c:pt idx="20">
                  <c:v>13615.786269307007</c:v>
                </c:pt>
                <c:pt idx="21">
                  <c:v>14762.464447414417</c:v>
                </c:pt>
                <c:pt idx="22">
                  <c:v>15920.229505579444</c:v>
                </c:pt>
                <c:pt idx="23">
                  <c:v>17023.981811711845</c:v>
                </c:pt>
                <c:pt idx="24">
                  <c:v>18098.467151556604</c:v>
                </c:pt>
                <c:pt idx="25">
                  <c:v>19228.583678851006</c:v>
                </c:pt>
                <c:pt idx="26">
                  <c:v>20280.515950021385</c:v>
                </c:pt>
                <c:pt idx="27">
                  <c:v>21356.071015341899</c:v>
                </c:pt>
                <c:pt idx="28">
                  <c:v>22379.376324054803</c:v>
                </c:pt>
                <c:pt idx="29">
                  <c:v>23429.895040932315</c:v>
                </c:pt>
                <c:pt idx="30">
                  <c:v>24448.190863333439</c:v>
                </c:pt>
                <c:pt idx="31">
                  <c:v>25447.304994882692</c:v>
                </c:pt>
                <c:pt idx="32">
                  <c:v>26438.155030354472</c:v>
                </c:pt>
                <c:pt idx="33">
                  <c:v>27443.016733927139</c:v>
                </c:pt>
                <c:pt idx="34">
                  <c:v>28380.960353502789</c:v>
                </c:pt>
                <c:pt idx="35">
                  <c:v>29341.029956155195</c:v>
                </c:pt>
                <c:pt idx="36">
                  <c:v>30289.331784808724</c:v>
                </c:pt>
                <c:pt idx="37">
                  <c:v>31200.67043992065</c:v>
                </c:pt>
                <c:pt idx="38">
                  <c:v>32111.442058717432</c:v>
                </c:pt>
                <c:pt idx="39">
                  <c:v>33004.862191892513</c:v>
                </c:pt>
                <c:pt idx="40">
                  <c:v>33882.664787956775</c:v>
                </c:pt>
                <c:pt idx="41">
                  <c:v>34730.716557578598</c:v>
                </c:pt>
                <c:pt idx="42">
                  <c:v>35595.161828018696</c:v>
                </c:pt>
                <c:pt idx="43">
                  <c:v>36424.332187969572</c:v>
                </c:pt>
                <c:pt idx="44">
                  <c:v>37228.351134987322</c:v>
                </c:pt>
                <c:pt idx="45">
                  <c:v>38047.707736739649</c:v>
                </c:pt>
                <c:pt idx="46">
                  <c:v>38801.211887949568</c:v>
                </c:pt>
                <c:pt idx="47">
                  <c:v>39551.217935991663</c:v>
                </c:pt>
                <c:pt idx="48">
                  <c:v>40345.230126341165</c:v>
                </c:pt>
                <c:pt idx="49">
                  <c:v>41032.991591050864</c:v>
                </c:pt>
                <c:pt idx="50">
                  <c:v>41766.91229202754</c:v>
                </c:pt>
                <c:pt idx="51">
                  <c:v>42422.016571519751</c:v>
                </c:pt>
                <c:pt idx="52">
                  <c:v>43139.215259250399</c:v>
                </c:pt>
                <c:pt idx="53">
                  <c:v>43753.657248681549</c:v>
                </c:pt>
                <c:pt idx="54">
                  <c:v>44402.036994440234</c:v>
                </c:pt>
                <c:pt idx="55">
                  <c:v>44994.744425299665</c:v>
                </c:pt>
                <c:pt idx="56">
                  <c:v>45644.798960819091</c:v>
                </c:pt>
                <c:pt idx="57">
                  <c:v>46154.018749948773</c:v>
                </c:pt>
                <c:pt idx="58">
                  <c:v>46764.424053032635</c:v>
                </c:pt>
                <c:pt idx="59">
                  <c:v>47241.389261365344</c:v>
                </c:pt>
                <c:pt idx="60">
                  <c:v>47796.244552591423</c:v>
                </c:pt>
                <c:pt idx="61">
                  <c:v>48271.914496564532</c:v>
                </c:pt>
                <c:pt idx="62">
                  <c:v>48727.54031883362</c:v>
                </c:pt>
                <c:pt idx="63">
                  <c:v>49186.725758082481</c:v>
                </c:pt>
                <c:pt idx="64">
                  <c:v>49564.295537916347</c:v>
                </c:pt>
                <c:pt idx="65">
                  <c:v>50034.365499841668</c:v>
                </c:pt>
                <c:pt idx="66">
                  <c:v>50339.525791694228</c:v>
                </c:pt>
                <c:pt idx="67">
                  <c:v>50755.461800217192</c:v>
                </c:pt>
                <c:pt idx="68">
                  <c:v>51047.700613117311</c:v>
                </c:pt>
                <c:pt idx="69">
                  <c:v>51340.250715795431</c:v>
                </c:pt>
                <c:pt idx="70">
                  <c:v>51628.745998773062</c:v>
                </c:pt>
                <c:pt idx="71">
                  <c:v>51913.867974024783</c:v>
                </c:pt>
                <c:pt idx="72">
                  <c:v>52101.771360663864</c:v>
                </c:pt>
                <c:pt idx="73">
                  <c:v>52317.031191187249</c:v>
                </c:pt>
                <c:pt idx="74">
                  <c:v>52508.714350382848</c:v>
                </c:pt>
                <c:pt idx="75">
                  <c:v>52620.12929255089</c:v>
                </c:pt>
                <c:pt idx="76">
                  <c:v>52756.708156591594</c:v>
                </c:pt>
                <c:pt idx="77">
                  <c:v>52845.929631884472</c:v>
                </c:pt>
                <c:pt idx="78">
                  <c:v>52877.060839624952</c:v>
                </c:pt>
                <c:pt idx="79">
                  <c:v>52885.364809951745</c:v>
                </c:pt>
                <c:pt idx="80">
                  <c:v>52891.119229052798</c:v>
                </c:pt>
                <c:pt idx="81">
                  <c:v>52892.024740125897</c:v>
                </c:pt>
                <c:pt idx="82">
                  <c:v>52755.125083949664</c:v>
                </c:pt>
                <c:pt idx="83">
                  <c:v>52622.930539702742</c:v>
                </c:pt>
                <c:pt idx="84">
                  <c:v>52570.62887359989</c:v>
                </c:pt>
                <c:pt idx="85">
                  <c:v>52277.432521045848</c:v>
                </c:pt>
                <c:pt idx="86">
                  <c:v>52049.754659035316</c:v>
                </c:pt>
                <c:pt idx="87">
                  <c:v>51811.518570742111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DA-492B-B682-57D43B103217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GR'!$AO$2:$AO$89</c:f>
              <c:numCache>
                <c:formatCode>General</c:formatCode>
                <c:ptCount val="88"/>
                <c:pt idx="0">
                  <c:v>-2903.3570128225065</c:v>
                </c:pt>
                <c:pt idx="1">
                  <c:v>-2719.8233891327336</c:v>
                </c:pt>
                <c:pt idx="2">
                  <c:v>-2483.2616706961198</c:v>
                </c:pt>
                <c:pt idx="3">
                  <c:v>-2220.2765606372318</c:v>
                </c:pt>
                <c:pt idx="4">
                  <c:v>-1913.6796022630044</c:v>
                </c:pt>
                <c:pt idx="5">
                  <c:v>-1573.8395232212442</c:v>
                </c:pt>
                <c:pt idx="6">
                  <c:v>-1194.3368672325562</c:v>
                </c:pt>
                <c:pt idx="7">
                  <c:v>-777.2256596594849</c:v>
                </c:pt>
                <c:pt idx="8">
                  <c:v>-345.15865796179094</c:v>
                </c:pt>
                <c:pt idx="9">
                  <c:v>118.40301830203239</c:v>
                </c:pt>
                <c:pt idx="10">
                  <c:v>596.09942325168151</c:v>
                </c:pt>
                <c:pt idx="11">
                  <c:v>1085.8238919799605</c:v>
                </c:pt>
                <c:pt idx="12">
                  <c:v>1584.3870046121672</c:v>
                </c:pt>
                <c:pt idx="13">
                  <c:v>2090.9146603077925</c:v>
                </c:pt>
                <c:pt idx="14">
                  <c:v>2591.8092059579553</c:v>
                </c:pt>
                <c:pt idx="15">
                  <c:v>3097.4569923018057</c:v>
                </c:pt>
                <c:pt idx="16">
                  <c:v>3593.446630567686</c:v>
                </c:pt>
                <c:pt idx="17">
                  <c:v>4086.9155717595977</c:v>
                </c:pt>
                <c:pt idx="18">
                  <c:v>4573.2579676603118</c:v>
                </c:pt>
                <c:pt idx="19">
                  <c:v>5050.7013330847622</c:v>
                </c:pt>
                <c:pt idx="20">
                  <c:v>5516.3384224390929</c:v>
                </c:pt>
                <c:pt idx="21">
                  <c:v>5978.3451570686993</c:v>
                </c:pt>
                <c:pt idx="22">
                  <c:v>6429.280670683067</c:v>
                </c:pt>
                <c:pt idx="23">
                  <c:v>6871.2851973859442</c:v>
                </c:pt>
                <c:pt idx="24">
                  <c:v>7298.8139009083889</c:v>
                </c:pt>
                <c:pt idx="25">
                  <c:v>7724.8086190724262</c:v>
                </c:pt>
                <c:pt idx="26">
                  <c:v>8135.137093275569</c:v>
                </c:pt>
                <c:pt idx="27">
                  <c:v>8536.5340957637545</c:v>
                </c:pt>
                <c:pt idx="28">
                  <c:v>8932.1759408894577</c:v>
                </c:pt>
                <c:pt idx="29">
                  <c:v>9318.7174026895664</c:v>
                </c:pt>
                <c:pt idx="30">
                  <c:v>9692.4928518142897</c:v>
                </c:pt>
                <c:pt idx="31">
                  <c:v>10060.632263044503</c:v>
                </c:pt>
                <c:pt idx="32">
                  <c:v>10422.420945312218</c:v>
                </c:pt>
                <c:pt idx="33">
                  <c:v>10771.403671437769</c:v>
                </c:pt>
                <c:pt idx="34">
                  <c:v>11117.820660769881</c:v>
                </c:pt>
                <c:pt idx="35">
                  <c:v>11454.356017009575</c:v>
                </c:pt>
                <c:pt idx="36">
                  <c:v>11783.108526268174</c:v>
                </c:pt>
                <c:pt idx="37">
                  <c:v>12104.120719683149</c:v>
                </c:pt>
                <c:pt idx="38">
                  <c:v>12420.059010628158</c:v>
                </c:pt>
                <c:pt idx="39">
                  <c:v>12729.202930086318</c:v>
                </c:pt>
                <c:pt idx="40">
                  <c:v>13026.879525199522</c:v>
                </c:pt>
                <c:pt idx="41">
                  <c:v>13325.612772273493</c:v>
                </c:pt>
                <c:pt idx="42">
                  <c:v>13609.773246675772</c:v>
                </c:pt>
                <c:pt idx="43">
                  <c:v>13888.798584073002</c:v>
                </c:pt>
                <c:pt idx="44">
                  <c:v>14166.794730573825</c:v>
                </c:pt>
                <c:pt idx="45">
                  <c:v>14431.936221560307</c:v>
                </c:pt>
                <c:pt idx="46">
                  <c:v>14693.7559785514</c:v>
                </c:pt>
                <c:pt idx="47">
                  <c:v>14952.122959655775</c:v>
                </c:pt>
                <c:pt idx="48">
                  <c:v>15194.938680913861</c:v>
                </c:pt>
                <c:pt idx="49">
                  <c:v>15439.853356186301</c:v>
                </c:pt>
                <c:pt idx="50">
                  <c:v>15673.802520786176</c:v>
                </c:pt>
                <c:pt idx="51">
                  <c:v>15906.071823781764</c:v>
                </c:pt>
                <c:pt idx="52">
                  <c:v>16125.701948649034</c:v>
                </c:pt>
                <c:pt idx="53">
                  <c:v>16344.123772753543</c:v>
                </c:pt>
                <c:pt idx="54">
                  <c:v>16553.971354385703</c:v>
                </c:pt>
                <c:pt idx="55">
                  <c:v>16760.356145766811</c:v>
                </c:pt>
                <c:pt idx="56">
                  <c:v>16953.343311426121</c:v>
                </c:pt>
                <c:pt idx="57">
                  <c:v>17149.783128682633</c:v>
                </c:pt>
                <c:pt idx="58">
                  <c:v>17330.269176496873</c:v>
                </c:pt>
                <c:pt idx="59">
                  <c:v>17512.88029912144</c:v>
                </c:pt>
                <c:pt idx="60">
                  <c:v>17683.006601127865</c:v>
                </c:pt>
                <c:pt idx="61">
                  <c:v>17848.883217695788</c:v>
                </c:pt>
                <c:pt idx="62">
                  <c:v>18008.531544262878</c:v>
                </c:pt>
                <c:pt idx="63">
                  <c:v>18162.894799421294</c:v>
                </c:pt>
                <c:pt idx="64">
                  <c:v>18309.857244726078</c:v>
                </c:pt>
                <c:pt idx="65">
                  <c:v>18446.237947331447</c:v>
                </c:pt>
                <c:pt idx="66">
                  <c:v>18584.95449360253</c:v>
                </c:pt>
                <c:pt idx="67">
                  <c:v>18707.592637904156</c:v>
                </c:pt>
                <c:pt idx="68">
                  <c:v>18831.733308934094</c:v>
                </c:pt>
                <c:pt idx="69">
                  <c:v>18946.132093391574</c:v>
                </c:pt>
                <c:pt idx="70">
                  <c:v>19052.28041199451</c:v>
                </c:pt>
                <c:pt idx="71">
                  <c:v>19152.786974313189</c:v>
                </c:pt>
                <c:pt idx="72">
                  <c:v>19247.385039847362</c:v>
                </c:pt>
                <c:pt idx="73">
                  <c:v>19335.779925347673</c:v>
                </c:pt>
                <c:pt idx="74">
                  <c:v>19415.372613392519</c:v>
                </c:pt>
                <c:pt idx="75">
                  <c:v>19492.19011417299</c:v>
                </c:pt>
                <c:pt idx="76">
                  <c:v>19556.792466008919</c:v>
                </c:pt>
                <c:pt idx="77">
                  <c:v>19618.27462541448</c:v>
                </c:pt>
                <c:pt idx="78">
                  <c:v>19674.193193832023</c:v>
                </c:pt>
                <c:pt idx="79">
                  <c:v>19720.662200193321</c:v>
                </c:pt>
                <c:pt idx="80">
                  <c:v>19760.693870330993</c:v>
                </c:pt>
                <c:pt idx="81">
                  <c:v>19792.268497986046</c:v>
                </c:pt>
                <c:pt idx="82">
                  <c:v>19820.211078417266</c:v>
                </c:pt>
                <c:pt idx="83">
                  <c:v>19842.010776801249</c:v>
                </c:pt>
                <c:pt idx="84">
                  <c:v>19849.131250510316</c:v>
                </c:pt>
                <c:pt idx="85">
                  <c:v>19858.063342507601</c:v>
                </c:pt>
                <c:pt idx="86">
                  <c:v>19855.608517028188</c:v>
                </c:pt>
                <c:pt idx="87">
                  <c:v>19843.531450269107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DA-492B-B682-57D43B103217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DA-492B-B682-57D43B103217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GR'!$AQ$2:$AQ$89</c:f>
              <c:numCache>
                <c:formatCode>General</c:formatCode>
                <c:ptCount val="88"/>
                <c:pt idx="0">
                  <c:v>-4914.2842469692296</c:v>
                </c:pt>
                <c:pt idx="1">
                  <c:v>-4453.4450015840848</c:v>
                </c:pt>
                <c:pt idx="2">
                  <c:v>-3842.7597770337088</c:v>
                </c:pt>
                <c:pt idx="3">
                  <c:v>-3158.1111951631847</c:v>
                </c:pt>
                <c:pt idx="4">
                  <c:v>-2350.3785976695913</c:v>
                </c:pt>
                <c:pt idx="5">
                  <c:v>-1449.1644944530099</c:v>
                </c:pt>
                <c:pt idx="6">
                  <c:v>-436.02160720515974</c:v>
                </c:pt>
                <c:pt idx="7">
                  <c:v>683.07654719041091</c:v>
                </c:pt>
                <c:pt idx="8">
                  <c:v>1843.6149530522794</c:v>
                </c:pt>
                <c:pt idx="9">
                  <c:v>3093.0038651899858</c:v>
                </c:pt>
                <c:pt idx="10">
                  <c:v>4381.6375010889906</c:v>
                </c:pt>
                <c:pt idx="11">
                  <c:v>5703.6574595888369</c:v>
                </c:pt>
                <c:pt idx="12">
                  <c:v>7050.0058720072111</c:v>
                </c:pt>
                <c:pt idx="13">
                  <c:v>8418.26519898478</c:v>
                </c:pt>
                <c:pt idx="14">
                  <c:v>9769.6514523541882</c:v>
                </c:pt>
                <c:pt idx="15">
                  <c:v>11133.888508156186</c:v>
                </c:pt>
                <c:pt idx="16">
                  <c:v>12469.884188033422</c:v>
                </c:pt>
                <c:pt idx="17">
                  <c:v>13798.124120769909</c:v>
                </c:pt>
                <c:pt idx="18">
                  <c:v>15105.386772536149</c:v>
                </c:pt>
                <c:pt idx="19">
                  <c:v>16386.768048338803</c:v>
                </c:pt>
                <c:pt idx="20">
                  <c:v>17633.936236824266</c:v>
                </c:pt>
                <c:pt idx="21">
                  <c:v>18870.266193779462</c:v>
                </c:pt>
                <c:pt idx="22">
                  <c:v>20074.474433367664</c:v>
                </c:pt>
                <c:pt idx="23">
                  <c:v>21252.710473439529</c:v>
                </c:pt>
                <c:pt idx="24">
                  <c:v>22389.35333235174</c:v>
                </c:pt>
                <c:pt idx="25">
                  <c:v>23521.049314903212</c:v>
                </c:pt>
                <c:pt idx="26">
                  <c:v>24607.833296259516</c:v>
                </c:pt>
                <c:pt idx="27">
                  <c:v>25668.781726936992</c:v>
                </c:pt>
                <c:pt idx="28">
                  <c:v>26712.922026674249</c:v>
                </c:pt>
                <c:pt idx="29">
                  <c:v>27730.746711155083</c:v>
                </c:pt>
                <c:pt idx="30">
                  <c:v>28712.040183741665</c:v>
                </c:pt>
                <c:pt idx="31">
                  <c:v>29676.864075454901</c:v>
                </c:pt>
                <c:pt idx="32">
                  <c:v>30623.322919638937</c:v>
                </c:pt>
                <c:pt idx="33">
                  <c:v>31533.070281151555</c:v>
                </c:pt>
                <c:pt idx="34">
                  <c:v>32435.209941299665</c:v>
                </c:pt>
                <c:pt idx="35">
                  <c:v>33309.085113297209</c:v>
                </c:pt>
                <c:pt idx="36">
                  <c:v>34160.594020957447</c:v>
                </c:pt>
                <c:pt idx="37">
                  <c:v>34989.922023380001</c:v>
                </c:pt>
                <c:pt idx="38">
                  <c:v>35804.585133027918</c:v>
                </c:pt>
                <c:pt idx="39">
                  <c:v>36599.824824223222</c:v>
                </c:pt>
                <c:pt idx="40">
                  <c:v>37362.293325813378</c:v>
                </c:pt>
                <c:pt idx="41">
                  <c:v>38127.723123472562</c:v>
                </c:pt>
                <c:pt idx="42">
                  <c:v>38851.691481082722</c:v>
                </c:pt>
                <c:pt idx="43">
                  <c:v>39560.952139293797</c:v>
                </c:pt>
                <c:pt idx="44">
                  <c:v>40267.179161371401</c:v>
                </c:pt>
                <c:pt idx="45">
                  <c:v>40937.030321045619</c:v>
                </c:pt>
                <c:pt idx="46">
                  <c:v>41597.327663558717</c:v>
                </c:pt>
                <c:pt idx="47">
                  <c:v>42247.908060221678</c:v>
                </c:pt>
                <c:pt idx="48">
                  <c:v>42854.515308356764</c:v>
                </c:pt>
                <c:pt idx="49">
                  <c:v>43466.977171363178</c:v>
                </c:pt>
                <c:pt idx="50">
                  <c:v>44048.503599923875</c:v>
                </c:pt>
                <c:pt idx="51">
                  <c:v>44625.345093317635</c:v>
                </c:pt>
                <c:pt idx="52">
                  <c:v>45166.494413180939</c:v>
                </c:pt>
                <c:pt idx="53">
                  <c:v>45704.370302886913</c:v>
                </c:pt>
                <c:pt idx="54">
                  <c:v>46218.171475214636</c:v>
                </c:pt>
                <c:pt idx="55">
                  <c:v>46722.291720944617</c:v>
                </c:pt>
                <c:pt idx="56">
                  <c:v>47188.764446966874</c:v>
                </c:pt>
                <c:pt idx="57">
                  <c:v>47665.143912825384</c:v>
                </c:pt>
                <c:pt idx="58">
                  <c:v>48096.6777766948</c:v>
                </c:pt>
                <c:pt idx="59">
                  <c:v>48534.481028017253</c:v>
                </c:pt>
                <c:pt idx="60">
                  <c:v>48937.297795061306</c:v>
                </c:pt>
                <c:pt idx="61">
                  <c:v>49328.332957143823</c:v>
                </c:pt>
                <c:pt idx="62">
                  <c:v>49702.165619654494</c:v>
                </c:pt>
                <c:pt idx="63">
                  <c:v>50061.407495768406</c:v>
                </c:pt>
                <c:pt idx="64">
                  <c:v>50400.045434115702</c:v>
                </c:pt>
                <c:pt idx="65">
                  <c:v>50709.243662653593</c:v>
                </c:pt>
                <c:pt idx="66">
                  <c:v>51025.443800397719</c:v>
                </c:pt>
                <c:pt idx="67">
                  <c:v>51296.646625221285</c:v>
                </c:pt>
                <c:pt idx="68">
                  <c:v>51572.551998147421</c:v>
                </c:pt>
                <c:pt idx="69">
                  <c:v>51821.471368022903</c:v>
                </c:pt>
                <c:pt idx="70">
                  <c:v>52047.505482819673</c:v>
                </c:pt>
                <c:pt idx="71">
                  <c:v>52258.137583087489</c:v>
                </c:pt>
                <c:pt idx="72">
                  <c:v>52452.61183035672</c:v>
                </c:pt>
                <c:pt idx="73">
                  <c:v>52630.224198293377</c:v>
                </c:pt>
                <c:pt idx="74">
                  <c:v>52783.452245214532</c:v>
                </c:pt>
                <c:pt idx="75">
                  <c:v>52929.561129095346</c:v>
                </c:pt>
                <c:pt idx="76">
                  <c:v>53041.652471810616</c:v>
                </c:pt>
                <c:pt idx="77">
                  <c:v>53145.713123837471</c:v>
                </c:pt>
                <c:pt idx="78">
                  <c:v>53234.727409815227</c:v>
                </c:pt>
                <c:pt idx="79">
                  <c:v>53297.650990918388</c:v>
                </c:pt>
                <c:pt idx="80">
                  <c:v>53343.251970089666</c:v>
                </c:pt>
                <c:pt idx="81">
                  <c:v>53365.649836730343</c:v>
                </c:pt>
                <c:pt idx="82">
                  <c:v>53378.493254130124</c:v>
                </c:pt>
                <c:pt idx="83">
                  <c:v>53374.846407142497</c:v>
                </c:pt>
                <c:pt idx="84">
                  <c:v>53330.448111457212</c:v>
                </c:pt>
                <c:pt idx="85">
                  <c:v>53292.035850283712</c:v>
                </c:pt>
                <c:pt idx="86">
                  <c:v>53222.293705158532</c:v>
                </c:pt>
                <c:pt idx="87">
                  <c:v>53126.17485656905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DA-492B-B682-57D43B103217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GR'!$AR$2:$AR$89</c:f>
              <c:numCache>
                <c:formatCode>General</c:formatCode>
                <c:ptCount val="88"/>
                <c:pt idx="0">
                  <c:v>4525.3272360785322</c:v>
                </c:pt>
                <c:pt idx="1">
                  <c:v>3922.2004763336809</c:v>
                </c:pt>
                <c:pt idx="2">
                  <c:v>3570.5913478795983</c:v>
                </c:pt>
                <c:pt idx="3">
                  <c:v>3164.8349924831673</c:v>
                </c:pt>
                <c:pt idx="4">
                  <c:v>2910.8985658859924</c:v>
                </c:pt>
                <c:pt idx="5">
                  <c:v>2666.710759200726</c:v>
                </c:pt>
                <c:pt idx="6">
                  <c:v>2561.6670265668636</c:v>
                </c:pt>
                <c:pt idx="7">
                  <c:v>2544.4722622325717</c:v>
                </c:pt>
                <c:pt idx="8">
                  <c:v>2498.4123276779528</c:v>
                </c:pt>
                <c:pt idx="9">
                  <c:v>2553.0710874200713</c:v>
                </c:pt>
                <c:pt idx="10">
                  <c:v>2654.3203280421994</c:v>
                </c:pt>
                <c:pt idx="11">
                  <c:v>2760.1412638178394</c:v>
                </c:pt>
                <c:pt idx="12">
                  <c:v>2879.8599202965452</c:v>
                </c:pt>
                <c:pt idx="13">
                  <c:v>3046.6003111911559</c:v>
                </c:pt>
                <c:pt idx="14">
                  <c:v>3192.4471378866592</c:v>
                </c:pt>
                <c:pt idx="15">
                  <c:v>3348.3263956295004</c:v>
                </c:pt>
                <c:pt idx="16">
                  <c:v>3499.9132699642578</c:v>
                </c:pt>
                <c:pt idx="17">
                  <c:v>3629.1361024030557</c:v>
                </c:pt>
                <c:pt idx="18">
                  <c:v>3752.5029171339902</c:v>
                </c:pt>
                <c:pt idx="19">
                  <c:v>3914.4778597310851</c:v>
                </c:pt>
                <c:pt idx="20">
                  <c:v>4018.1499675172581</c:v>
                </c:pt>
                <c:pt idx="21">
                  <c:v>4107.8017463650449</c:v>
                </c:pt>
                <c:pt idx="22">
                  <c:v>4154.2449277882206</c:v>
                </c:pt>
                <c:pt idx="23">
                  <c:v>4228.7286617276841</c:v>
                </c:pt>
                <c:pt idx="24">
                  <c:v>4290.8861807951362</c:v>
                </c:pt>
                <c:pt idx="25">
                  <c:v>4292.4656360522058</c:v>
                </c:pt>
                <c:pt idx="26">
                  <c:v>4327.317346238131</c:v>
                </c:pt>
                <c:pt idx="27">
                  <c:v>4312.710711595093</c:v>
                </c:pt>
                <c:pt idx="28">
                  <c:v>4333.5457026194454</c:v>
                </c:pt>
                <c:pt idx="29">
                  <c:v>4300.851670222768</c:v>
                </c:pt>
                <c:pt idx="30">
                  <c:v>4263.849320408226</c:v>
                </c:pt>
                <c:pt idx="31">
                  <c:v>4229.5590805722095</c:v>
                </c:pt>
                <c:pt idx="32">
                  <c:v>4185.1678892844648</c:v>
                </c:pt>
                <c:pt idx="33">
                  <c:v>4090.0535472244155</c:v>
                </c:pt>
                <c:pt idx="34">
                  <c:v>4054.2495877968759</c:v>
                </c:pt>
                <c:pt idx="35">
                  <c:v>3968.0551571420147</c:v>
                </c:pt>
                <c:pt idx="36">
                  <c:v>3871.2622361487229</c:v>
                </c:pt>
                <c:pt idx="37">
                  <c:v>3789.2515834593505</c:v>
                </c:pt>
                <c:pt idx="38">
                  <c:v>3693.1430743104866</c:v>
                </c:pt>
                <c:pt idx="39">
                  <c:v>3594.9626323307093</c:v>
                </c:pt>
                <c:pt idx="40">
                  <c:v>3479.6285378566026</c:v>
                </c:pt>
                <c:pt idx="41">
                  <c:v>3397.0065658939639</c:v>
                </c:pt>
                <c:pt idx="42">
                  <c:v>3256.5296530640262</c:v>
                </c:pt>
                <c:pt idx="43">
                  <c:v>3136.6199513242245</c:v>
                </c:pt>
                <c:pt idx="44">
                  <c:v>3038.8280263840788</c:v>
                </c:pt>
                <c:pt idx="45">
                  <c:v>2889.3225843059699</c:v>
                </c:pt>
                <c:pt idx="46">
                  <c:v>2796.1157756091488</c:v>
                </c:pt>
                <c:pt idx="47">
                  <c:v>2696.6901242300155</c:v>
                </c:pt>
                <c:pt idx="48">
                  <c:v>2509.2851820155993</c:v>
                </c:pt>
                <c:pt idx="49">
                  <c:v>2433.9855803123137</c:v>
                </c:pt>
                <c:pt idx="50">
                  <c:v>2281.5913078963349</c:v>
                </c:pt>
                <c:pt idx="51">
                  <c:v>2203.3285217978846</c:v>
                </c:pt>
                <c:pt idx="52">
                  <c:v>2027.2791539305399</c:v>
                </c:pt>
                <c:pt idx="53">
                  <c:v>1950.7130542053637</c:v>
                </c:pt>
                <c:pt idx="54">
                  <c:v>1816.1344807744026</c:v>
                </c:pt>
                <c:pt idx="55">
                  <c:v>1727.5472956449521</c:v>
                </c:pt>
                <c:pt idx="56">
                  <c:v>1543.9654861477829</c:v>
                </c:pt>
                <c:pt idx="57">
                  <c:v>1511.1251628766113</c:v>
                </c:pt>
                <c:pt idx="58">
                  <c:v>1332.2537236621647</c:v>
                </c:pt>
                <c:pt idx="59">
                  <c:v>1293.091766651909</c:v>
                </c:pt>
                <c:pt idx="60">
                  <c:v>1141.0532424698831</c:v>
                </c:pt>
                <c:pt idx="61">
                  <c:v>1056.4184605792907</c:v>
                </c:pt>
                <c:pt idx="62">
                  <c:v>974.62530082087324</c:v>
                </c:pt>
                <c:pt idx="63">
                  <c:v>874.68173768592533</c:v>
                </c:pt>
                <c:pt idx="64">
                  <c:v>835.74989619935513</c:v>
                </c:pt>
                <c:pt idx="65">
                  <c:v>674.87816281192499</c:v>
                </c:pt>
                <c:pt idx="66">
                  <c:v>685.91800870349107</c:v>
                </c:pt>
                <c:pt idx="67">
                  <c:v>541.184825004093</c:v>
                </c:pt>
                <c:pt idx="68">
                  <c:v>524.85138503010967</c:v>
                </c:pt>
                <c:pt idx="69">
                  <c:v>481.22065222747187</c:v>
                </c:pt>
                <c:pt idx="70">
                  <c:v>418.75948404661176</c:v>
                </c:pt>
                <c:pt idx="71">
                  <c:v>344.26960906270688</c:v>
                </c:pt>
                <c:pt idx="72">
                  <c:v>350.84046969285555</c:v>
                </c:pt>
                <c:pt idx="73">
                  <c:v>313.19300710612879</c:v>
                </c:pt>
                <c:pt idx="74">
                  <c:v>274.73789483168366</c:v>
                </c:pt>
                <c:pt idx="75">
                  <c:v>309.43183654445602</c:v>
                </c:pt>
                <c:pt idx="76">
                  <c:v>284.94431521902152</c:v>
                </c:pt>
                <c:pt idx="77">
                  <c:v>299.78349195299961</c:v>
                </c:pt>
                <c:pt idx="78">
                  <c:v>357.6665701902748</c:v>
                </c:pt>
                <c:pt idx="79">
                  <c:v>412.28618096664286</c:v>
                </c:pt>
                <c:pt idx="80">
                  <c:v>452.13274103686854</c:v>
                </c:pt>
                <c:pt idx="81">
                  <c:v>473.6250966044463</c:v>
                </c:pt>
                <c:pt idx="82">
                  <c:v>623.36817018045986</c:v>
                </c:pt>
                <c:pt idx="83">
                  <c:v>751.91586743975495</c:v>
                </c:pt>
                <c:pt idx="84">
                  <c:v>759.81923785732215</c:v>
                </c:pt>
                <c:pt idx="85">
                  <c:v>1014.6033292378634</c:v>
                </c:pt>
                <c:pt idx="86">
                  <c:v>1172.5390461232164</c:v>
                </c:pt>
                <c:pt idx="87">
                  <c:v>1314.656285826939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DA-492B-B682-57D43B103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7968"/>
        <c:axId val="69909504"/>
      </c:scatterChart>
      <c:valAx>
        <c:axId val="6990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69909504"/>
        <c:crosses val="autoZero"/>
        <c:crossBetween val="midCat"/>
      </c:valAx>
      <c:valAx>
        <c:axId val="6990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907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Standadrt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5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GR'!$AN$2:$AN$89</c:f>
              <c:numCache>
                <c:formatCode>General</c:formatCode>
                <c:ptCount val="88"/>
                <c:pt idx="0">
                  <c:v>-9439.6114830477618</c:v>
                </c:pt>
                <c:pt idx="1">
                  <c:v>-8375.6454779177657</c:v>
                </c:pt>
                <c:pt idx="2">
                  <c:v>-7413.3511249133071</c:v>
                </c:pt>
                <c:pt idx="3">
                  <c:v>-6322.946187646352</c:v>
                </c:pt>
                <c:pt idx="4">
                  <c:v>-5261.2771635555837</c:v>
                </c:pt>
                <c:pt idx="5">
                  <c:v>-4115.8752536537359</c:v>
                </c:pt>
                <c:pt idx="6">
                  <c:v>-2997.6886337720234</c:v>
                </c:pt>
                <c:pt idx="7">
                  <c:v>-1861.3957150421606</c:v>
                </c:pt>
                <c:pt idx="8">
                  <c:v>-654.79737462567334</c:v>
                </c:pt>
                <c:pt idx="9">
                  <c:v>539.93277776991454</c:v>
                </c:pt>
                <c:pt idx="10">
                  <c:v>1727.3171730467909</c:v>
                </c:pt>
                <c:pt idx="11">
                  <c:v>2943.5161957709975</c:v>
                </c:pt>
                <c:pt idx="12">
                  <c:v>4170.1459517106659</c:v>
                </c:pt>
                <c:pt idx="13">
                  <c:v>5371.6648877936241</c:v>
                </c:pt>
                <c:pt idx="14">
                  <c:v>6577.204314467529</c:v>
                </c:pt>
                <c:pt idx="15">
                  <c:v>7785.5621125266853</c:v>
                </c:pt>
                <c:pt idx="16">
                  <c:v>8969.9709180691643</c:v>
                </c:pt>
                <c:pt idx="17">
                  <c:v>10168.988018366854</c:v>
                </c:pt>
                <c:pt idx="18">
                  <c:v>11352.883855402159</c:v>
                </c:pt>
                <c:pt idx="19">
                  <c:v>12472.290188607718</c:v>
                </c:pt>
                <c:pt idx="20">
                  <c:v>13615.786269307007</c:v>
                </c:pt>
                <c:pt idx="21">
                  <c:v>14762.464447414417</c:v>
                </c:pt>
                <c:pt idx="22">
                  <c:v>15920.229505579444</c:v>
                </c:pt>
                <c:pt idx="23">
                  <c:v>17023.981811711845</c:v>
                </c:pt>
                <c:pt idx="24">
                  <c:v>18098.467151556604</c:v>
                </c:pt>
                <c:pt idx="25">
                  <c:v>19228.583678851006</c:v>
                </c:pt>
                <c:pt idx="26">
                  <c:v>20280.515950021385</c:v>
                </c:pt>
                <c:pt idx="27">
                  <c:v>21356.071015341899</c:v>
                </c:pt>
                <c:pt idx="28">
                  <c:v>22379.376324054803</c:v>
                </c:pt>
                <c:pt idx="29">
                  <c:v>23429.895040932315</c:v>
                </c:pt>
                <c:pt idx="30">
                  <c:v>24448.190863333439</c:v>
                </c:pt>
                <c:pt idx="31">
                  <c:v>25447.304994882692</c:v>
                </c:pt>
                <c:pt idx="32">
                  <c:v>26438.155030354472</c:v>
                </c:pt>
                <c:pt idx="33">
                  <c:v>27443.016733927139</c:v>
                </c:pt>
                <c:pt idx="34">
                  <c:v>28380.960353502789</c:v>
                </c:pt>
                <c:pt idx="35">
                  <c:v>29341.029956155195</c:v>
                </c:pt>
                <c:pt idx="36">
                  <c:v>30289.331784808724</c:v>
                </c:pt>
                <c:pt idx="37">
                  <c:v>31200.67043992065</c:v>
                </c:pt>
                <c:pt idx="38">
                  <c:v>32111.442058717432</c:v>
                </c:pt>
                <c:pt idx="39">
                  <c:v>33004.862191892513</c:v>
                </c:pt>
                <c:pt idx="40">
                  <c:v>33882.664787956775</c:v>
                </c:pt>
                <c:pt idx="41">
                  <c:v>34730.716557578598</c:v>
                </c:pt>
                <c:pt idx="42">
                  <c:v>35595.161828018696</c:v>
                </c:pt>
                <c:pt idx="43">
                  <c:v>36424.332187969572</c:v>
                </c:pt>
                <c:pt idx="44">
                  <c:v>37228.351134987322</c:v>
                </c:pt>
                <c:pt idx="45">
                  <c:v>38047.707736739649</c:v>
                </c:pt>
                <c:pt idx="46">
                  <c:v>38801.211887949568</c:v>
                </c:pt>
                <c:pt idx="47">
                  <c:v>39551.217935991663</c:v>
                </c:pt>
                <c:pt idx="48">
                  <c:v>40345.230126341165</c:v>
                </c:pt>
                <c:pt idx="49">
                  <c:v>41032.991591050864</c:v>
                </c:pt>
                <c:pt idx="50">
                  <c:v>41766.91229202754</c:v>
                </c:pt>
                <c:pt idx="51">
                  <c:v>42422.016571519751</c:v>
                </c:pt>
                <c:pt idx="52">
                  <c:v>43139.215259250399</c:v>
                </c:pt>
                <c:pt idx="53">
                  <c:v>43753.657248681549</c:v>
                </c:pt>
                <c:pt idx="54">
                  <c:v>44402.036994440234</c:v>
                </c:pt>
                <c:pt idx="55">
                  <c:v>44994.744425299665</c:v>
                </c:pt>
                <c:pt idx="56">
                  <c:v>45644.798960819091</c:v>
                </c:pt>
                <c:pt idx="57">
                  <c:v>46154.018749948773</c:v>
                </c:pt>
                <c:pt idx="58">
                  <c:v>46764.424053032635</c:v>
                </c:pt>
                <c:pt idx="59">
                  <c:v>47241.389261365344</c:v>
                </c:pt>
                <c:pt idx="60">
                  <c:v>47796.244552591423</c:v>
                </c:pt>
                <c:pt idx="61">
                  <c:v>48271.914496564532</c:v>
                </c:pt>
                <c:pt idx="62">
                  <c:v>48727.54031883362</c:v>
                </c:pt>
                <c:pt idx="63">
                  <c:v>49186.725758082481</c:v>
                </c:pt>
                <c:pt idx="64">
                  <c:v>49564.295537916347</c:v>
                </c:pt>
                <c:pt idx="65">
                  <c:v>50034.365499841668</c:v>
                </c:pt>
                <c:pt idx="66">
                  <c:v>50339.525791694228</c:v>
                </c:pt>
                <c:pt idx="67">
                  <c:v>50755.461800217192</c:v>
                </c:pt>
                <c:pt idx="68">
                  <c:v>51047.700613117311</c:v>
                </c:pt>
                <c:pt idx="69">
                  <c:v>51340.250715795431</c:v>
                </c:pt>
                <c:pt idx="70">
                  <c:v>51628.745998773062</c:v>
                </c:pt>
                <c:pt idx="71">
                  <c:v>51913.867974024783</c:v>
                </c:pt>
                <c:pt idx="72">
                  <c:v>52101.771360663864</c:v>
                </c:pt>
                <c:pt idx="73">
                  <c:v>52317.031191187249</c:v>
                </c:pt>
                <c:pt idx="74">
                  <c:v>52508.714350382848</c:v>
                </c:pt>
                <c:pt idx="75">
                  <c:v>52620.12929255089</c:v>
                </c:pt>
                <c:pt idx="76">
                  <c:v>52756.708156591594</c:v>
                </c:pt>
                <c:pt idx="77">
                  <c:v>52845.929631884472</c:v>
                </c:pt>
                <c:pt idx="78">
                  <c:v>52877.060839624952</c:v>
                </c:pt>
                <c:pt idx="79">
                  <c:v>52885.364809951745</c:v>
                </c:pt>
                <c:pt idx="80">
                  <c:v>52891.119229052798</c:v>
                </c:pt>
                <c:pt idx="81">
                  <c:v>52892.024740125897</c:v>
                </c:pt>
                <c:pt idx="82">
                  <c:v>52755.125083949664</c:v>
                </c:pt>
                <c:pt idx="83">
                  <c:v>52622.930539702742</c:v>
                </c:pt>
                <c:pt idx="84">
                  <c:v>52570.62887359989</c:v>
                </c:pt>
                <c:pt idx="85">
                  <c:v>52277.432521045848</c:v>
                </c:pt>
                <c:pt idx="86">
                  <c:v>52049.754659035316</c:v>
                </c:pt>
                <c:pt idx="87">
                  <c:v>51811.518570742111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76B-43BD-93E4-B66A5C6098DB}"/>
            </c:ext>
          </c:extLst>
        </c:ser>
        <c:ser>
          <c:idx val="6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GR'!$AO$2:$AO$89</c:f>
              <c:numCache>
                <c:formatCode>General</c:formatCode>
                <c:ptCount val="88"/>
                <c:pt idx="0">
                  <c:v>-2903.3570128225065</c:v>
                </c:pt>
                <c:pt idx="1">
                  <c:v>-2719.8233891327336</c:v>
                </c:pt>
                <c:pt idx="2">
                  <c:v>-2483.2616706961198</c:v>
                </c:pt>
                <c:pt idx="3">
                  <c:v>-2220.2765606372318</c:v>
                </c:pt>
                <c:pt idx="4">
                  <c:v>-1913.6796022630044</c:v>
                </c:pt>
                <c:pt idx="5">
                  <c:v>-1573.8395232212442</c:v>
                </c:pt>
                <c:pt idx="6">
                  <c:v>-1194.3368672325562</c:v>
                </c:pt>
                <c:pt idx="7">
                  <c:v>-777.2256596594849</c:v>
                </c:pt>
                <c:pt idx="8">
                  <c:v>-345.15865796179094</c:v>
                </c:pt>
                <c:pt idx="9">
                  <c:v>118.40301830203239</c:v>
                </c:pt>
                <c:pt idx="10">
                  <c:v>596.09942325168151</c:v>
                </c:pt>
                <c:pt idx="11">
                  <c:v>1085.8238919799605</c:v>
                </c:pt>
                <c:pt idx="12">
                  <c:v>1584.3870046121672</c:v>
                </c:pt>
                <c:pt idx="13">
                  <c:v>2090.9146603077925</c:v>
                </c:pt>
                <c:pt idx="14">
                  <c:v>2591.8092059579553</c:v>
                </c:pt>
                <c:pt idx="15">
                  <c:v>3097.4569923018057</c:v>
                </c:pt>
                <c:pt idx="16">
                  <c:v>3593.446630567686</c:v>
                </c:pt>
                <c:pt idx="17">
                  <c:v>4086.9155717595977</c:v>
                </c:pt>
                <c:pt idx="18">
                  <c:v>4573.2579676603118</c:v>
                </c:pt>
                <c:pt idx="19">
                  <c:v>5050.7013330847622</c:v>
                </c:pt>
                <c:pt idx="20">
                  <c:v>5516.3384224390929</c:v>
                </c:pt>
                <c:pt idx="21">
                  <c:v>5978.3451570686993</c:v>
                </c:pt>
                <c:pt idx="22">
                  <c:v>6429.280670683067</c:v>
                </c:pt>
                <c:pt idx="23">
                  <c:v>6871.2851973859442</c:v>
                </c:pt>
                <c:pt idx="24">
                  <c:v>7298.8139009083889</c:v>
                </c:pt>
                <c:pt idx="25">
                  <c:v>7724.8086190724262</c:v>
                </c:pt>
                <c:pt idx="26">
                  <c:v>8135.137093275569</c:v>
                </c:pt>
                <c:pt idx="27">
                  <c:v>8536.5340957637545</c:v>
                </c:pt>
                <c:pt idx="28">
                  <c:v>8932.1759408894577</c:v>
                </c:pt>
                <c:pt idx="29">
                  <c:v>9318.7174026895664</c:v>
                </c:pt>
                <c:pt idx="30">
                  <c:v>9692.4928518142897</c:v>
                </c:pt>
                <c:pt idx="31">
                  <c:v>10060.632263044503</c:v>
                </c:pt>
                <c:pt idx="32">
                  <c:v>10422.420945312218</c:v>
                </c:pt>
                <c:pt idx="33">
                  <c:v>10771.403671437769</c:v>
                </c:pt>
                <c:pt idx="34">
                  <c:v>11117.820660769881</c:v>
                </c:pt>
                <c:pt idx="35">
                  <c:v>11454.356017009575</c:v>
                </c:pt>
                <c:pt idx="36">
                  <c:v>11783.108526268174</c:v>
                </c:pt>
                <c:pt idx="37">
                  <c:v>12104.120719683149</c:v>
                </c:pt>
                <c:pt idx="38">
                  <c:v>12420.059010628158</c:v>
                </c:pt>
                <c:pt idx="39">
                  <c:v>12729.202930086318</c:v>
                </c:pt>
                <c:pt idx="40">
                  <c:v>13026.879525199522</c:v>
                </c:pt>
                <c:pt idx="41">
                  <c:v>13325.612772273493</c:v>
                </c:pt>
                <c:pt idx="42">
                  <c:v>13609.773246675772</c:v>
                </c:pt>
                <c:pt idx="43">
                  <c:v>13888.798584073002</c:v>
                </c:pt>
                <c:pt idx="44">
                  <c:v>14166.794730573825</c:v>
                </c:pt>
                <c:pt idx="45">
                  <c:v>14431.936221560307</c:v>
                </c:pt>
                <c:pt idx="46">
                  <c:v>14693.7559785514</c:v>
                </c:pt>
                <c:pt idx="47">
                  <c:v>14952.122959655775</c:v>
                </c:pt>
                <c:pt idx="48">
                  <c:v>15194.938680913861</c:v>
                </c:pt>
                <c:pt idx="49">
                  <c:v>15439.853356186301</c:v>
                </c:pt>
                <c:pt idx="50">
                  <c:v>15673.802520786176</c:v>
                </c:pt>
                <c:pt idx="51">
                  <c:v>15906.071823781764</c:v>
                </c:pt>
                <c:pt idx="52">
                  <c:v>16125.701948649034</c:v>
                </c:pt>
                <c:pt idx="53">
                  <c:v>16344.123772753543</c:v>
                </c:pt>
                <c:pt idx="54">
                  <c:v>16553.971354385703</c:v>
                </c:pt>
                <c:pt idx="55">
                  <c:v>16760.356145766811</c:v>
                </c:pt>
                <c:pt idx="56">
                  <c:v>16953.343311426121</c:v>
                </c:pt>
                <c:pt idx="57">
                  <c:v>17149.783128682633</c:v>
                </c:pt>
                <c:pt idx="58">
                  <c:v>17330.269176496873</c:v>
                </c:pt>
                <c:pt idx="59">
                  <c:v>17512.88029912144</c:v>
                </c:pt>
                <c:pt idx="60">
                  <c:v>17683.006601127865</c:v>
                </c:pt>
                <c:pt idx="61">
                  <c:v>17848.883217695788</c:v>
                </c:pt>
                <c:pt idx="62">
                  <c:v>18008.531544262878</c:v>
                </c:pt>
                <c:pt idx="63">
                  <c:v>18162.894799421294</c:v>
                </c:pt>
                <c:pt idx="64">
                  <c:v>18309.857244726078</c:v>
                </c:pt>
                <c:pt idx="65">
                  <c:v>18446.237947331447</c:v>
                </c:pt>
                <c:pt idx="66">
                  <c:v>18584.95449360253</c:v>
                </c:pt>
                <c:pt idx="67">
                  <c:v>18707.592637904156</c:v>
                </c:pt>
                <c:pt idx="68">
                  <c:v>18831.733308934094</c:v>
                </c:pt>
                <c:pt idx="69">
                  <c:v>18946.132093391574</c:v>
                </c:pt>
                <c:pt idx="70">
                  <c:v>19052.28041199451</c:v>
                </c:pt>
                <c:pt idx="71">
                  <c:v>19152.786974313189</c:v>
                </c:pt>
                <c:pt idx="72">
                  <c:v>19247.385039847362</c:v>
                </c:pt>
                <c:pt idx="73">
                  <c:v>19335.779925347673</c:v>
                </c:pt>
                <c:pt idx="74">
                  <c:v>19415.372613392519</c:v>
                </c:pt>
                <c:pt idx="75">
                  <c:v>19492.19011417299</c:v>
                </c:pt>
                <c:pt idx="76">
                  <c:v>19556.792466008919</c:v>
                </c:pt>
                <c:pt idx="77">
                  <c:v>19618.27462541448</c:v>
                </c:pt>
                <c:pt idx="78">
                  <c:v>19674.193193832023</c:v>
                </c:pt>
                <c:pt idx="79">
                  <c:v>19720.662200193321</c:v>
                </c:pt>
                <c:pt idx="80">
                  <c:v>19760.693870330993</c:v>
                </c:pt>
                <c:pt idx="81">
                  <c:v>19792.268497986046</c:v>
                </c:pt>
                <c:pt idx="82">
                  <c:v>19820.211078417266</c:v>
                </c:pt>
                <c:pt idx="83">
                  <c:v>19842.010776801249</c:v>
                </c:pt>
                <c:pt idx="84">
                  <c:v>19849.131250510316</c:v>
                </c:pt>
                <c:pt idx="85">
                  <c:v>19858.063342507601</c:v>
                </c:pt>
                <c:pt idx="86">
                  <c:v>19855.608517028188</c:v>
                </c:pt>
                <c:pt idx="87">
                  <c:v>19843.531450269107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76B-43BD-93E4-B66A5C6098DB}"/>
            </c:ext>
          </c:extLst>
        </c:ser>
        <c:ser>
          <c:idx val="7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76B-43BD-93E4-B66A5C6098DB}"/>
            </c:ext>
          </c:extLst>
        </c:ser>
        <c:ser>
          <c:idx val="8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GR'!$AQ$2:$AQ$89</c:f>
              <c:numCache>
                <c:formatCode>General</c:formatCode>
                <c:ptCount val="88"/>
                <c:pt idx="0">
                  <c:v>-4914.2842469692296</c:v>
                </c:pt>
                <c:pt idx="1">
                  <c:v>-4453.4450015840848</c:v>
                </c:pt>
                <c:pt idx="2">
                  <c:v>-3842.7597770337088</c:v>
                </c:pt>
                <c:pt idx="3">
                  <c:v>-3158.1111951631847</c:v>
                </c:pt>
                <c:pt idx="4">
                  <c:v>-2350.3785976695913</c:v>
                </c:pt>
                <c:pt idx="5">
                  <c:v>-1449.1644944530099</c:v>
                </c:pt>
                <c:pt idx="6">
                  <c:v>-436.02160720515974</c:v>
                </c:pt>
                <c:pt idx="7">
                  <c:v>683.07654719041091</c:v>
                </c:pt>
                <c:pt idx="8">
                  <c:v>1843.6149530522794</c:v>
                </c:pt>
                <c:pt idx="9">
                  <c:v>3093.0038651899858</c:v>
                </c:pt>
                <c:pt idx="10">
                  <c:v>4381.6375010889906</c:v>
                </c:pt>
                <c:pt idx="11">
                  <c:v>5703.6574595888369</c:v>
                </c:pt>
                <c:pt idx="12">
                  <c:v>7050.0058720072111</c:v>
                </c:pt>
                <c:pt idx="13">
                  <c:v>8418.26519898478</c:v>
                </c:pt>
                <c:pt idx="14">
                  <c:v>9769.6514523541882</c:v>
                </c:pt>
                <c:pt idx="15">
                  <c:v>11133.888508156186</c:v>
                </c:pt>
                <c:pt idx="16">
                  <c:v>12469.884188033422</c:v>
                </c:pt>
                <c:pt idx="17">
                  <c:v>13798.124120769909</c:v>
                </c:pt>
                <c:pt idx="18">
                  <c:v>15105.386772536149</c:v>
                </c:pt>
                <c:pt idx="19">
                  <c:v>16386.768048338803</c:v>
                </c:pt>
                <c:pt idx="20">
                  <c:v>17633.936236824266</c:v>
                </c:pt>
                <c:pt idx="21">
                  <c:v>18870.266193779462</c:v>
                </c:pt>
                <c:pt idx="22">
                  <c:v>20074.474433367664</c:v>
                </c:pt>
                <c:pt idx="23">
                  <c:v>21252.710473439529</c:v>
                </c:pt>
                <c:pt idx="24">
                  <c:v>22389.35333235174</c:v>
                </c:pt>
                <c:pt idx="25">
                  <c:v>23521.049314903212</c:v>
                </c:pt>
                <c:pt idx="26">
                  <c:v>24607.833296259516</c:v>
                </c:pt>
                <c:pt idx="27">
                  <c:v>25668.781726936992</c:v>
                </c:pt>
                <c:pt idx="28">
                  <c:v>26712.922026674249</c:v>
                </c:pt>
                <c:pt idx="29">
                  <c:v>27730.746711155083</c:v>
                </c:pt>
                <c:pt idx="30">
                  <c:v>28712.040183741665</c:v>
                </c:pt>
                <c:pt idx="31">
                  <c:v>29676.864075454901</c:v>
                </c:pt>
                <c:pt idx="32">
                  <c:v>30623.322919638937</c:v>
                </c:pt>
                <c:pt idx="33">
                  <c:v>31533.070281151555</c:v>
                </c:pt>
                <c:pt idx="34">
                  <c:v>32435.209941299665</c:v>
                </c:pt>
                <c:pt idx="35">
                  <c:v>33309.085113297209</c:v>
                </c:pt>
                <c:pt idx="36">
                  <c:v>34160.594020957447</c:v>
                </c:pt>
                <c:pt idx="37">
                  <c:v>34989.922023380001</c:v>
                </c:pt>
                <c:pt idx="38">
                  <c:v>35804.585133027918</c:v>
                </c:pt>
                <c:pt idx="39">
                  <c:v>36599.824824223222</c:v>
                </c:pt>
                <c:pt idx="40">
                  <c:v>37362.293325813378</c:v>
                </c:pt>
                <c:pt idx="41">
                  <c:v>38127.723123472562</c:v>
                </c:pt>
                <c:pt idx="42">
                  <c:v>38851.691481082722</c:v>
                </c:pt>
                <c:pt idx="43">
                  <c:v>39560.952139293797</c:v>
                </c:pt>
                <c:pt idx="44">
                  <c:v>40267.179161371401</c:v>
                </c:pt>
                <c:pt idx="45">
                  <c:v>40937.030321045619</c:v>
                </c:pt>
                <c:pt idx="46">
                  <c:v>41597.327663558717</c:v>
                </c:pt>
                <c:pt idx="47">
                  <c:v>42247.908060221678</c:v>
                </c:pt>
                <c:pt idx="48">
                  <c:v>42854.515308356764</c:v>
                </c:pt>
                <c:pt idx="49">
                  <c:v>43466.977171363178</c:v>
                </c:pt>
                <c:pt idx="50">
                  <c:v>44048.503599923875</c:v>
                </c:pt>
                <c:pt idx="51">
                  <c:v>44625.345093317635</c:v>
                </c:pt>
                <c:pt idx="52">
                  <c:v>45166.494413180939</c:v>
                </c:pt>
                <c:pt idx="53">
                  <c:v>45704.370302886913</c:v>
                </c:pt>
                <c:pt idx="54">
                  <c:v>46218.171475214636</c:v>
                </c:pt>
                <c:pt idx="55">
                  <c:v>46722.291720944617</c:v>
                </c:pt>
                <c:pt idx="56">
                  <c:v>47188.764446966874</c:v>
                </c:pt>
                <c:pt idx="57">
                  <c:v>47665.143912825384</c:v>
                </c:pt>
                <c:pt idx="58">
                  <c:v>48096.6777766948</c:v>
                </c:pt>
                <c:pt idx="59">
                  <c:v>48534.481028017253</c:v>
                </c:pt>
                <c:pt idx="60">
                  <c:v>48937.297795061306</c:v>
                </c:pt>
                <c:pt idx="61">
                  <c:v>49328.332957143823</c:v>
                </c:pt>
                <c:pt idx="62">
                  <c:v>49702.165619654494</c:v>
                </c:pt>
                <c:pt idx="63">
                  <c:v>50061.407495768406</c:v>
                </c:pt>
                <c:pt idx="64">
                  <c:v>50400.045434115702</c:v>
                </c:pt>
                <c:pt idx="65">
                  <c:v>50709.243662653593</c:v>
                </c:pt>
                <c:pt idx="66">
                  <c:v>51025.443800397719</c:v>
                </c:pt>
                <c:pt idx="67">
                  <c:v>51296.646625221285</c:v>
                </c:pt>
                <c:pt idx="68">
                  <c:v>51572.551998147421</c:v>
                </c:pt>
                <c:pt idx="69">
                  <c:v>51821.471368022903</c:v>
                </c:pt>
                <c:pt idx="70">
                  <c:v>52047.505482819673</c:v>
                </c:pt>
                <c:pt idx="71">
                  <c:v>52258.137583087489</c:v>
                </c:pt>
                <c:pt idx="72">
                  <c:v>52452.61183035672</c:v>
                </c:pt>
                <c:pt idx="73">
                  <c:v>52630.224198293377</c:v>
                </c:pt>
                <c:pt idx="74">
                  <c:v>52783.452245214532</c:v>
                </c:pt>
                <c:pt idx="75">
                  <c:v>52929.561129095346</c:v>
                </c:pt>
                <c:pt idx="76">
                  <c:v>53041.652471810616</c:v>
                </c:pt>
                <c:pt idx="77">
                  <c:v>53145.713123837471</c:v>
                </c:pt>
                <c:pt idx="78">
                  <c:v>53234.727409815227</c:v>
                </c:pt>
                <c:pt idx="79">
                  <c:v>53297.650990918388</c:v>
                </c:pt>
                <c:pt idx="80">
                  <c:v>53343.251970089666</c:v>
                </c:pt>
                <c:pt idx="81">
                  <c:v>53365.649836730343</c:v>
                </c:pt>
                <c:pt idx="82">
                  <c:v>53378.493254130124</c:v>
                </c:pt>
                <c:pt idx="83">
                  <c:v>53374.846407142497</c:v>
                </c:pt>
                <c:pt idx="84">
                  <c:v>53330.448111457212</c:v>
                </c:pt>
                <c:pt idx="85">
                  <c:v>53292.035850283712</c:v>
                </c:pt>
                <c:pt idx="86">
                  <c:v>53222.293705158532</c:v>
                </c:pt>
                <c:pt idx="87">
                  <c:v>53126.17485656905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76B-43BD-93E4-B66A5C6098DB}"/>
            </c:ext>
          </c:extLst>
        </c:ser>
        <c:ser>
          <c:idx val="9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GR'!$AR$2:$AR$89</c:f>
              <c:numCache>
                <c:formatCode>General</c:formatCode>
                <c:ptCount val="88"/>
                <c:pt idx="0">
                  <c:v>4525.3272360785322</c:v>
                </c:pt>
                <c:pt idx="1">
                  <c:v>3922.2004763336809</c:v>
                </c:pt>
                <c:pt idx="2">
                  <c:v>3570.5913478795983</c:v>
                </c:pt>
                <c:pt idx="3">
                  <c:v>3164.8349924831673</c:v>
                </c:pt>
                <c:pt idx="4">
                  <c:v>2910.8985658859924</c:v>
                </c:pt>
                <c:pt idx="5">
                  <c:v>2666.710759200726</c:v>
                </c:pt>
                <c:pt idx="6">
                  <c:v>2561.6670265668636</c:v>
                </c:pt>
                <c:pt idx="7">
                  <c:v>2544.4722622325717</c:v>
                </c:pt>
                <c:pt idx="8">
                  <c:v>2498.4123276779528</c:v>
                </c:pt>
                <c:pt idx="9">
                  <c:v>2553.0710874200713</c:v>
                </c:pt>
                <c:pt idx="10">
                  <c:v>2654.3203280421994</c:v>
                </c:pt>
                <c:pt idx="11">
                  <c:v>2760.1412638178394</c:v>
                </c:pt>
                <c:pt idx="12">
                  <c:v>2879.8599202965452</c:v>
                </c:pt>
                <c:pt idx="13">
                  <c:v>3046.6003111911559</c:v>
                </c:pt>
                <c:pt idx="14">
                  <c:v>3192.4471378866592</c:v>
                </c:pt>
                <c:pt idx="15">
                  <c:v>3348.3263956295004</c:v>
                </c:pt>
                <c:pt idx="16">
                  <c:v>3499.9132699642578</c:v>
                </c:pt>
                <c:pt idx="17">
                  <c:v>3629.1361024030557</c:v>
                </c:pt>
                <c:pt idx="18">
                  <c:v>3752.5029171339902</c:v>
                </c:pt>
                <c:pt idx="19">
                  <c:v>3914.4778597310851</c:v>
                </c:pt>
                <c:pt idx="20">
                  <c:v>4018.1499675172581</c:v>
                </c:pt>
                <c:pt idx="21">
                  <c:v>4107.8017463650449</c:v>
                </c:pt>
                <c:pt idx="22">
                  <c:v>4154.2449277882206</c:v>
                </c:pt>
                <c:pt idx="23">
                  <c:v>4228.7286617276841</c:v>
                </c:pt>
                <c:pt idx="24">
                  <c:v>4290.8861807951362</c:v>
                </c:pt>
                <c:pt idx="25">
                  <c:v>4292.4656360522058</c:v>
                </c:pt>
                <c:pt idx="26">
                  <c:v>4327.317346238131</c:v>
                </c:pt>
                <c:pt idx="27">
                  <c:v>4312.710711595093</c:v>
                </c:pt>
                <c:pt idx="28">
                  <c:v>4333.5457026194454</c:v>
                </c:pt>
                <c:pt idx="29">
                  <c:v>4300.851670222768</c:v>
                </c:pt>
                <c:pt idx="30">
                  <c:v>4263.849320408226</c:v>
                </c:pt>
                <c:pt idx="31">
                  <c:v>4229.5590805722095</c:v>
                </c:pt>
                <c:pt idx="32">
                  <c:v>4185.1678892844648</c:v>
                </c:pt>
                <c:pt idx="33">
                  <c:v>4090.0535472244155</c:v>
                </c:pt>
                <c:pt idx="34">
                  <c:v>4054.2495877968759</c:v>
                </c:pt>
                <c:pt idx="35">
                  <c:v>3968.0551571420147</c:v>
                </c:pt>
                <c:pt idx="36">
                  <c:v>3871.2622361487229</c:v>
                </c:pt>
                <c:pt idx="37">
                  <c:v>3789.2515834593505</c:v>
                </c:pt>
                <c:pt idx="38">
                  <c:v>3693.1430743104866</c:v>
                </c:pt>
                <c:pt idx="39">
                  <c:v>3594.9626323307093</c:v>
                </c:pt>
                <c:pt idx="40">
                  <c:v>3479.6285378566026</c:v>
                </c:pt>
                <c:pt idx="41">
                  <c:v>3397.0065658939639</c:v>
                </c:pt>
                <c:pt idx="42">
                  <c:v>3256.5296530640262</c:v>
                </c:pt>
                <c:pt idx="43">
                  <c:v>3136.6199513242245</c:v>
                </c:pt>
                <c:pt idx="44">
                  <c:v>3038.8280263840788</c:v>
                </c:pt>
                <c:pt idx="45">
                  <c:v>2889.3225843059699</c:v>
                </c:pt>
                <c:pt idx="46">
                  <c:v>2796.1157756091488</c:v>
                </c:pt>
                <c:pt idx="47">
                  <c:v>2696.6901242300155</c:v>
                </c:pt>
                <c:pt idx="48">
                  <c:v>2509.2851820155993</c:v>
                </c:pt>
                <c:pt idx="49">
                  <c:v>2433.9855803123137</c:v>
                </c:pt>
                <c:pt idx="50">
                  <c:v>2281.5913078963349</c:v>
                </c:pt>
                <c:pt idx="51">
                  <c:v>2203.3285217978846</c:v>
                </c:pt>
                <c:pt idx="52">
                  <c:v>2027.2791539305399</c:v>
                </c:pt>
                <c:pt idx="53">
                  <c:v>1950.7130542053637</c:v>
                </c:pt>
                <c:pt idx="54">
                  <c:v>1816.1344807744026</c:v>
                </c:pt>
                <c:pt idx="55">
                  <c:v>1727.5472956449521</c:v>
                </c:pt>
                <c:pt idx="56">
                  <c:v>1543.9654861477829</c:v>
                </c:pt>
                <c:pt idx="57">
                  <c:v>1511.1251628766113</c:v>
                </c:pt>
                <c:pt idx="58">
                  <c:v>1332.2537236621647</c:v>
                </c:pt>
                <c:pt idx="59">
                  <c:v>1293.091766651909</c:v>
                </c:pt>
                <c:pt idx="60">
                  <c:v>1141.0532424698831</c:v>
                </c:pt>
                <c:pt idx="61">
                  <c:v>1056.4184605792907</c:v>
                </c:pt>
                <c:pt idx="62">
                  <c:v>974.62530082087324</c:v>
                </c:pt>
                <c:pt idx="63">
                  <c:v>874.68173768592533</c:v>
                </c:pt>
                <c:pt idx="64">
                  <c:v>835.74989619935513</c:v>
                </c:pt>
                <c:pt idx="65">
                  <c:v>674.87816281192499</c:v>
                </c:pt>
                <c:pt idx="66">
                  <c:v>685.91800870349107</c:v>
                </c:pt>
                <c:pt idx="67">
                  <c:v>541.184825004093</c:v>
                </c:pt>
                <c:pt idx="68">
                  <c:v>524.85138503010967</c:v>
                </c:pt>
                <c:pt idx="69">
                  <c:v>481.22065222747187</c:v>
                </c:pt>
                <c:pt idx="70">
                  <c:v>418.75948404661176</c:v>
                </c:pt>
                <c:pt idx="71">
                  <c:v>344.26960906270688</c:v>
                </c:pt>
                <c:pt idx="72">
                  <c:v>350.84046969285555</c:v>
                </c:pt>
                <c:pt idx="73">
                  <c:v>313.19300710612879</c:v>
                </c:pt>
                <c:pt idx="74">
                  <c:v>274.73789483168366</c:v>
                </c:pt>
                <c:pt idx="75">
                  <c:v>309.43183654445602</c:v>
                </c:pt>
                <c:pt idx="76">
                  <c:v>284.94431521902152</c:v>
                </c:pt>
                <c:pt idx="77">
                  <c:v>299.78349195299961</c:v>
                </c:pt>
                <c:pt idx="78">
                  <c:v>357.6665701902748</c:v>
                </c:pt>
                <c:pt idx="79">
                  <c:v>412.28618096664286</c:v>
                </c:pt>
                <c:pt idx="80">
                  <c:v>452.13274103686854</c:v>
                </c:pt>
                <c:pt idx="81">
                  <c:v>473.6250966044463</c:v>
                </c:pt>
                <c:pt idx="82">
                  <c:v>623.36817018045986</c:v>
                </c:pt>
                <c:pt idx="83">
                  <c:v>751.91586743975495</c:v>
                </c:pt>
                <c:pt idx="84">
                  <c:v>759.81923785732215</c:v>
                </c:pt>
                <c:pt idx="85">
                  <c:v>1014.6033292378634</c:v>
                </c:pt>
                <c:pt idx="86">
                  <c:v>1172.5390461232164</c:v>
                </c:pt>
                <c:pt idx="87">
                  <c:v>1314.656285826939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76B-43BD-93E4-B66A5C6098DB}"/>
            </c:ext>
          </c:extLst>
        </c:ser>
        <c:ser>
          <c:idx val="1"/>
          <c:order val="5"/>
          <c:tx>
            <c:v>Feder</c:v>
          </c:tx>
          <c:spPr>
            <a:ln w="28575">
              <a:noFill/>
            </a:ln>
          </c:spPr>
          <c:yVal>
            <c:numRef>
              <c:f>'Kraft 55 GR'!$AN$2:$AN$89</c:f>
              <c:numCache>
                <c:formatCode>General</c:formatCode>
                <c:ptCount val="88"/>
                <c:pt idx="0">
                  <c:v>-9439.6114830477618</c:v>
                </c:pt>
                <c:pt idx="1">
                  <c:v>-8375.6454779177657</c:v>
                </c:pt>
                <c:pt idx="2">
                  <c:v>-7413.3511249133071</c:v>
                </c:pt>
                <c:pt idx="3">
                  <c:v>-6322.946187646352</c:v>
                </c:pt>
                <c:pt idx="4">
                  <c:v>-5261.2771635555837</c:v>
                </c:pt>
                <c:pt idx="5">
                  <c:v>-4115.8752536537359</c:v>
                </c:pt>
                <c:pt idx="6">
                  <c:v>-2997.6886337720234</c:v>
                </c:pt>
                <c:pt idx="7">
                  <c:v>-1861.3957150421606</c:v>
                </c:pt>
                <c:pt idx="8">
                  <c:v>-654.79737462567334</c:v>
                </c:pt>
                <c:pt idx="9">
                  <c:v>539.93277776991454</c:v>
                </c:pt>
                <c:pt idx="10">
                  <c:v>1727.3171730467909</c:v>
                </c:pt>
                <c:pt idx="11">
                  <c:v>2943.5161957709975</c:v>
                </c:pt>
                <c:pt idx="12">
                  <c:v>4170.1459517106659</c:v>
                </c:pt>
                <c:pt idx="13">
                  <c:v>5371.6648877936241</c:v>
                </c:pt>
                <c:pt idx="14">
                  <c:v>6577.204314467529</c:v>
                </c:pt>
                <c:pt idx="15">
                  <c:v>7785.5621125266853</c:v>
                </c:pt>
                <c:pt idx="16">
                  <c:v>8969.9709180691643</c:v>
                </c:pt>
                <c:pt idx="17">
                  <c:v>10168.988018366854</c:v>
                </c:pt>
                <c:pt idx="18">
                  <c:v>11352.883855402159</c:v>
                </c:pt>
                <c:pt idx="19">
                  <c:v>12472.290188607718</c:v>
                </c:pt>
                <c:pt idx="20">
                  <c:v>13615.786269307007</c:v>
                </c:pt>
                <c:pt idx="21">
                  <c:v>14762.464447414417</c:v>
                </c:pt>
                <c:pt idx="22">
                  <c:v>15920.229505579444</c:v>
                </c:pt>
                <c:pt idx="23">
                  <c:v>17023.981811711845</c:v>
                </c:pt>
                <c:pt idx="24">
                  <c:v>18098.467151556604</c:v>
                </c:pt>
                <c:pt idx="25">
                  <c:v>19228.583678851006</c:v>
                </c:pt>
                <c:pt idx="26">
                  <c:v>20280.515950021385</c:v>
                </c:pt>
                <c:pt idx="27">
                  <c:v>21356.071015341899</c:v>
                </c:pt>
                <c:pt idx="28">
                  <c:v>22379.376324054803</c:v>
                </c:pt>
                <c:pt idx="29">
                  <c:v>23429.895040932315</c:v>
                </c:pt>
                <c:pt idx="30">
                  <c:v>24448.190863333439</c:v>
                </c:pt>
                <c:pt idx="31">
                  <c:v>25447.304994882692</c:v>
                </c:pt>
                <c:pt idx="32">
                  <c:v>26438.155030354472</c:v>
                </c:pt>
                <c:pt idx="33">
                  <c:v>27443.016733927139</c:v>
                </c:pt>
                <c:pt idx="34">
                  <c:v>28380.960353502789</c:v>
                </c:pt>
                <c:pt idx="35">
                  <c:v>29341.029956155195</c:v>
                </c:pt>
                <c:pt idx="36">
                  <c:v>30289.331784808724</c:v>
                </c:pt>
                <c:pt idx="37">
                  <c:v>31200.67043992065</c:v>
                </c:pt>
                <c:pt idx="38">
                  <c:v>32111.442058717432</c:v>
                </c:pt>
                <c:pt idx="39">
                  <c:v>33004.862191892513</c:v>
                </c:pt>
                <c:pt idx="40">
                  <c:v>33882.664787956775</c:v>
                </c:pt>
                <c:pt idx="41">
                  <c:v>34730.716557578598</c:v>
                </c:pt>
                <c:pt idx="42">
                  <c:v>35595.161828018696</c:v>
                </c:pt>
                <c:pt idx="43">
                  <c:v>36424.332187969572</c:v>
                </c:pt>
                <c:pt idx="44">
                  <c:v>37228.351134987322</c:v>
                </c:pt>
                <c:pt idx="45">
                  <c:v>38047.707736739649</c:v>
                </c:pt>
                <c:pt idx="46">
                  <c:v>38801.211887949568</c:v>
                </c:pt>
                <c:pt idx="47">
                  <c:v>39551.217935991663</c:v>
                </c:pt>
                <c:pt idx="48">
                  <c:v>40345.230126341165</c:v>
                </c:pt>
                <c:pt idx="49">
                  <c:v>41032.991591050864</c:v>
                </c:pt>
                <c:pt idx="50">
                  <c:v>41766.91229202754</c:v>
                </c:pt>
                <c:pt idx="51">
                  <c:v>42422.016571519751</c:v>
                </c:pt>
                <c:pt idx="52">
                  <c:v>43139.215259250399</c:v>
                </c:pt>
                <c:pt idx="53">
                  <c:v>43753.657248681549</c:v>
                </c:pt>
                <c:pt idx="54">
                  <c:v>44402.036994440234</c:v>
                </c:pt>
                <c:pt idx="55">
                  <c:v>44994.744425299665</c:v>
                </c:pt>
                <c:pt idx="56">
                  <c:v>45644.798960819091</c:v>
                </c:pt>
                <c:pt idx="57">
                  <c:v>46154.018749948773</c:v>
                </c:pt>
                <c:pt idx="58">
                  <c:v>46764.424053032635</c:v>
                </c:pt>
                <c:pt idx="59">
                  <c:v>47241.389261365344</c:v>
                </c:pt>
                <c:pt idx="60">
                  <c:v>47796.244552591423</c:v>
                </c:pt>
                <c:pt idx="61">
                  <c:v>48271.914496564532</c:v>
                </c:pt>
                <c:pt idx="62">
                  <c:v>48727.54031883362</c:v>
                </c:pt>
                <c:pt idx="63">
                  <c:v>49186.725758082481</c:v>
                </c:pt>
                <c:pt idx="64">
                  <c:v>49564.295537916347</c:v>
                </c:pt>
                <c:pt idx="65">
                  <c:v>50034.365499841668</c:v>
                </c:pt>
                <c:pt idx="66">
                  <c:v>50339.525791694228</c:v>
                </c:pt>
                <c:pt idx="67">
                  <c:v>50755.461800217192</c:v>
                </c:pt>
                <c:pt idx="68">
                  <c:v>51047.700613117311</c:v>
                </c:pt>
                <c:pt idx="69">
                  <c:v>51340.250715795431</c:v>
                </c:pt>
                <c:pt idx="70">
                  <c:v>51628.745998773062</c:v>
                </c:pt>
                <c:pt idx="71">
                  <c:v>51913.867974024783</c:v>
                </c:pt>
                <c:pt idx="72">
                  <c:v>52101.771360663864</c:v>
                </c:pt>
                <c:pt idx="73">
                  <c:v>52317.031191187249</c:v>
                </c:pt>
                <c:pt idx="74">
                  <c:v>52508.714350382848</c:v>
                </c:pt>
                <c:pt idx="75">
                  <c:v>52620.12929255089</c:v>
                </c:pt>
                <c:pt idx="76">
                  <c:v>52756.708156591594</c:v>
                </c:pt>
                <c:pt idx="77">
                  <c:v>52845.929631884472</c:v>
                </c:pt>
                <c:pt idx="78">
                  <c:v>52877.060839624952</c:v>
                </c:pt>
                <c:pt idx="79">
                  <c:v>52885.364809951745</c:v>
                </c:pt>
                <c:pt idx="80">
                  <c:v>52891.119229052798</c:v>
                </c:pt>
                <c:pt idx="81">
                  <c:v>52892.024740125897</c:v>
                </c:pt>
                <c:pt idx="82">
                  <c:v>52755.125083949664</c:v>
                </c:pt>
                <c:pt idx="83">
                  <c:v>52622.930539702742</c:v>
                </c:pt>
                <c:pt idx="84">
                  <c:v>52570.62887359989</c:v>
                </c:pt>
                <c:pt idx="85">
                  <c:v>52277.432521045848</c:v>
                </c:pt>
                <c:pt idx="86">
                  <c:v>52049.754659035316</c:v>
                </c:pt>
                <c:pt idx="87">
                  <c:v>51811.518570742111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6B-43BD-93E4-B66A5C6098DB}"/>
            </c:ext>
          </c:extLst>
        </c:ser>
        <c:ser>
          <c:idx val="2"/>
          <c:order val="6"/>
          <c:tx>
            <c:v>Türe</c:v>
          </c:tx>
          <c:spPr>
            <a:ln w="28575">
              <a:noFill/>
            </a:ln>
          </c:spPr>
          <c:yVal>
            <c:numRef>
              <c:f>'Kraft 55 GR'!$AO$2:$AO$89</c:f>
              <c:numCache>
                <c:formatCode>General</c:formatCode>
                <c:ptCount val="88"/>
                <c:pt idx="0">
                  <c:v>-2903.3570128225065</c:v>
                </c:pt>
                <c:pt idx="1">
                  <c:v>-2719.8233891327336</c:v>
                </c:pt>
                <c:pt idx="2">
                  <c:v>-2483.2616706961198</c:v>
                </c:pt>
                <c:pt idx="3">
                  <c:v>-2220.2765606372318</c:v>
                </c:pt>
                <c:pt idx="4">
                  <c:v>-1913.6796022630044</c:v>
                </c:pt>
                <c:pt idx="5">
                  <c:v>-1573.8395232212442</c:v>
                </c:pt>
                <c:pt idx="6">
                  <c:v>-1194.3368672325562</c:v>
                </c:pt>
                <c:pt idx="7">
                  <c:v>-777.2256596594849</c:v>
                </c:pt>
                <c:pt idx="8">
                  <c:v>-345.15865796179094</c:v>
                </c:pt>
                <c:pt idx="9">
                  <c:v>118.40301830203239</c:v>
                </c:pt>
                <c:pt idx="10">
                  <c:v>596.09942325168151</c:v>
                </c:pt>
                <c:pt idx="11">
                  <c:v>1085.8238919799605</c:v>
                </c:pt>
                <c:pt idx="12">
                  <c:v>1584.3870046121672</c:v>
                </c:pt>
                <c:pt idx="13">
                  <c:v>2090.9146603077925</c:v>
                </c:pt>
                <c:pt idx="14">
                  <c:v>2591.8092059579553</c:v>
                </c:pt>
                <c:pt idx="15">
                  <c:v>3097.4569923018057</c:v>
                </c:pt>
                <c:pt idx="16">
                  <c:v>3593.446630567686</c:v>
                </c:pt>
                <c:pt idx="17">
                  <c:v>4086.9155717595977</c:v>
                </c:pt>
                <c:pt idx="18">
                  <c:v>4573.2579676603118</c:v>
                </c:pt>
                <c:pt idx="19">
                  <c:v>5050.7013330847622</c:v>
                </c:pt>
                <c:pt idx="20">
                  <c:v>5516.3384224390929</c:v>
                </c:pt>
                <c:pt idx="21">
                  <c:v>5978.3451570686993</c:v>
                </c:pt>
                <c:pt idx="22">
                  <c:v>6429.280670683067</c:v>
                </c:pt>
                <c:pt idx="23">
                  <c:v>6871.2851973859442</c:v>
                </c:pt>
                <c:pt idx="24">
                  <c:v>7298.8139009083889</c:v>
                </c:pt>
                <c:pt idx="25">
                  <c:v>7724.8086190724262</c:v>
                </c:pt>
                <c:pt idx="26">
                  <c:v>8135.137093275569</c:v>
                </c:pt>
                <c:pt idx="27">
                  <c:v>8536.5340957637545</c:v>
                </c:pt>
                <c:pt idx="28">
                  <c:v>8932.1759408894577</c:v>
                </c:pt>
                <c:pt idx="29">
                  <c:v>9318.7174026895664</c:v>
                </c:pt>
                <c:pt idx="30">
                  <c:v>9692.4928518142897</c:v>
                </c:pt>
                <c:pt idx="31">
                  <c:v>10060.632263044503</c:v>
                </c:pt>
                <c:pt idx="32">
                  <c:v>10422.420945312218</c:v>
                </c:pt>
                <c:pt idx="33">
                  <c:v>10771.403671437769</c:v>
                </c:pt>
                <c:pt idx="34">
                  <c:v>11117.820660769881</c:v>
                </c:pt>
                <c:pt idx="35">
                  <c:v>11454.356017009575</c:v>
                </c:pt>
                <c:pt idx="36">
                  <c:v>11783.108526268174</c:v>
                </c:pt>
                <c:pt idx="37">
                  <c:v>12104.120719683149</c:v>
                </c:pt>
                <c:pt idx="38">
                  <c:v>12420.059010628158</c:v>
                </c:pt>
                <c:pt idx="39">
                  <c:v>12729.202930086318</c:v>
                </c:pt>
                <c:pt idx="40">
                  <c:v>13026.879525199522</c:v>
                </c:pt>
                <c:pt idx="41">
                  <c:v>13325.612772273493</c:v>
                </c:pt>
                <c:pt idx="42">
                  <c:v>13609.773246675772</c:v>
                </c:pt>
                <c:pt idx="43">
                  <c:v>13888.798584073002</c:v>
                </c:pt>
                <c:pt idx="44">
                  <c:v>14166.794730573825</c:v>
                </c:pt>
                <c:pt idx="45">
                  <c:v>14431.936221560307</c:v>
                </c:pt>
                <c:pt idx="46">
                  <c:v>14693.7559785514</c:v>
                </c:pt>
                <c:pt idx="47">
                  <c:v>14952.122959655775</c:v>
                </c:pt>
                <c:pt idx="48">
                  <c:v>15194.938680913861</c:v>
                </c:pt>
                <c:pt idx="49">
                  <c:v>15439.853356186301</c:v>
                </c:pt>
                <c:pt idx="50">
                  <c:v>15673.802520786176</c:v>
                </c:pt>
                <c:pt idx="51">
                  <c:v>15906.071823781764</c:v>
                </c:pt>
                <c:pt idx="52">
                  <c:v>16125.701948649034</c:v>
                </c:pt>
                <c:pt idx="53">
                  <c:v>16344.123772753543</c:v>
                </c:pt>
                <c:pt idx="54">
                  <c:v>16553.971354385703</c:v>
                </c:pt>
                <c:pt idx="55">
                  <c:v>16760.356145766811</c:v>
                </c:pt>
                <c:pt idx="56">
                  <c:v>16953.343311426121</c:v>
                </c:pt>
                <c:pt idx="57">
                  <c:v>17149.783128682633</c:v>
                </c:pt>
                <c:pt idx="58">
                  <c:v>17330.269176496873</c:v>
                </c:pt>
                <c:pt idx="59">
                  <c:v>17512.88029912144</c:v>
                </c:pt>
                <c:pt idx="60">
                  <c:v>17683.006601127865</c:v>
                </c:pt>
                <c:pt idx="61">
                  <c:v>17848.883217695788</c:v>
                </c:pt>
                <c:pt idx="62">
                  <c:v>18008.531544262878</c:v>
                </c:pt>
                <c:pt idx="63">
                  <c:v>18162.894799421294</c:v>
                </c:pt>
                <c:pt idx="64">
                  <c:v>18309.857244726078</c:v>
                </c:pt>
                <c:pt idx="65">
                  <c:v>18446.237947331447</c:v>
                </c:pt>
                <c:pt idx="66">
                  <c:v>18584.95449360253</c:v>
                </c:pt>
                <c:pt idx="67">
                  <c:v>18707.592637904156</c:v>
                </c:pt>
                <c:pt idx="68">
                  <c:v>18831.733308934094</c:v>
                </c:pt>
                <c:pt idx="69">
                  <c:v>18946.132093391574</c:v>
                </c:pt>
                <c:pt idx="70">
                  <c:v>19052.28041199451</c:v>
                </c:pt>
                <c:pt idx="71">
                  <c:v>19152.786974313189</c:v>
                </c:pt>
                <c:pt idx="72">
                  <c:v>19247.385039847362</c:v>
                </c:pt>
                <c:pt idx="73">
                  <c:v>19335.779925347673</c:v>
                </c:pt>
                <c:pt idx="74">
                  <c:v>19415.372613392519</c:v>
                </c:pt>
                <c:pt idx="75">
                  <c:v>19492.19011417299</c:v>
                </c:pt>
                <c:pt idx="76">
                  <c:v>19556.792466008919</c:v>
                </c:pt>
                <c:pt idx="77">
                  <c:v>19618.27462541448</c:v>
                </c:pt>
                <c:pt idx="78">
                  <c:v>19674.193193832023</c:v>
                </c:pt>
                <c:pt idx="79">
                  <c:v>19720.662200193321</c:v>
                </c:pt>
                <c:pt idx="80">
                  <c:v>19760.693870330993</c:v>
                </c:pt>
                <c:pt idx="81">
                  <c:v>19792.268497986046</c:v>
                </c:pt>
                <c:pt idx="82">
                  <c:v>19820.211078417266</c:v>
                </c:pt>
                <c:pt idx="83">
                  <c:v>19842.010776801249</c:v>
                </c:pt>
                <c:pt idx="84">
                  <c:v>19849.131250510316</c:v>
                </c:pt>
                <c:pt idx="85">
                  <c:v>19858.063342507601</c:v>
                </c:pt>
                <c:pt idx="86">
                  <c:v>19855.608517028188</c:v>
                </c:pt>
                <c:pt idx="87">
                  <c:v>19843.531450269107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76B-43BD-93E4-B66A5C6098DB}"/>
            </c:ext>
          </c:extLst>
        </c:ser>
        <c:ser>
          <c:idx val="3"/>
          <c:order val="7"/>
          <c:tx>
            <c:v>Dekor</c:v>
          </c:tx>
          <c:spPr>
            <a:ln w="28575">
              <a:noFill/>
            </a:ln>
          </c:spPr>
          <c:yVal>
            <c:numRef>
              <c:f>'Kraft 55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76B-43BD-93E4-B66A5C6098DB}"/>
            </c:ext>
          </c:extLst>
        </c:ser>
        <c:ser>
          <c:idx val="4"/>
          <c:order val="8"/>
          <c:tx>
            <c:v>Gewicht</c:v>
          </c:tx>
          <c:spPr>
            <a:ln w="28575">
              <a:noFill/>
            </a:ln>
          </c:spPr>
          <c:yVal>
            <c:numRef>
              <c:f>'Kraft 55 GR'!$AQ$2:$AQ$89</c:f>
              <c:numCache>
                <c:formatCode>General</c:formatCode>
                <c:ptCount val="88"/>
                <c:pt idx="0">
                  <c:v>-4914.2842469692296</c:v>
                </c:pt>
                <c:pt idx="1">
                  <c:v>-4453.4450015840848</c:v>
                </c:pt>
                <c:pt idx="2">
                  <c:v>-3842.7597770337088</c:v>
                </c:pt>
                <c:pt idx="3">
                  <c:v>-3158.1111951631847</c:v>
                </c:pt>
                <c:pt idx="4">
                  <c:v>-2350.3785976695913</c:v>
                </c:pt>
                <c:pt idx="5">
                  <c:v>-1449.1644944530099</c:v>
                </c:pt>
                <c:pt idx="6">
                  <c:v>-436.02160720515974</c:v>
                </c:pt>
                <c:pt idx="7">
                  <c:v>683.07654719041091</c:v>
                </c:pt>
                <c:pt idx="8">
                  <c:v>1843.6149530522794</c:v>
                </c:pt>
                <c:pt idx="9">
                  <c:v>3093.0038651899858</c:v>
                </c:pt>
                <c:pt idx="10">
                  <c:v>4381.6375010889906</c:v>
                </c:pt>
                <c:pt idx="11">
                  <c:v>5703.6574595888369</c:v>
                </c:pt>
                <c:pt idx="12">
                  <c:v>7050.0058720072111</c:v>
                </c:pt>
                <c:pt idx="13">
                  <c:v>8418.26519898478</c:v>
                </c:pt>
                <c:pt idx="14">
                  <c:v>9769.6514523541882</c:v>
                </c:pt>
                <c:pt idx="15">
                  <c:v>11133.888508156186</c:v>
                </c:pt>
                <c:pt idx="16">
                  <c:v>12469.884188033422</c:v>
                </c:pt>
                <c:pt idx="17">
                  <c:v>13798.124120769909</c:v>
                </c:pt>
                <c:pt idx="18">
                  <c:v>15105.386772536149</c:v>
                </c:pt>
                <c:pt idx="19">
                  <c:v>16386.768048338803</c:v>
                </c:pt>
                <c:pt idx="20">
                  <c:v>17633.936236824266</c:v>
                </c:pt>
                <c:pt idx="21">
                  <c:v>18870.266193779462</c:v>
                </c:pt>
                <c:pt idx="22">
                  <c:v>20074.474433367664</c:v>
                </c:pt>
                <c:pt idx="23">
                  <c:v>21252.710473439529</c:v>
                </c:pt>
                <c:pt idx="24">
                  <c:v>22389.35333235174</c:v>
                </c:pt>
                <c:pt idx="25">
                  <c:v>23521.049314903212</c:v>
                </c:pt>
                <c:pt idx="26">
                  <c:v>24607.833296259516</c:v>
                </c:pt>
                <c:pt idx="27">
                  <c:v>25668.781726936992</c:v>
                </c:pt>
                <c:pt idx="28">
                  <c:v>26712.922026674249</c:v>
                </c:pt>
                <c:pt idx="29">
                  <c:v>27730.746711155083</c:v>
                </c:pt>
                <c:pt idx="30">
                  <c:v>28712.040183741665</c:v>
                </c:pt>
                <c:pt idx="31">
                  <c:v>29676.864075454901</c:v>
                </c:pt>
                <c:pt idx="32">
                  <c:v>30623.322919638937</c:v>
                </c:pt>
                <c:pt idx="33">
                  <c:v>31533.070281151555</c:v>
                </c:pt>
                <c:pt idx="34">
                  <c:v>32435.209941299665</c:v>
                </c:pt>
                <c:pt idx="35">
                  <c:v>33309.085113297209</c:v>
                </c:pt>
                <c:pt idx="36">
                  <c:v>34160.594020957447</c:v>
                </c:pt>
                <c:pt idx="37">
                  <c:v>34989.922023380001</c:v>
                </c:pt>
                <c:pt idx="38">
                  <c:v>35804.585133027918</c:v>
                </c:pt>
                <c:pt idx="39">
                  <c:v>36599.824824223222</c:v>
                </c:pt>
                <c:pt idx="40">
                  <c:v>37362.293325813378</c:v>
                </c:pt>
                <c:pt idx="41">
                  <c:v>38127.723123472562</c:v>
                </c:pt>
                <c:pt idx="42">
                  <c:v>38851.691481082722</c:v>
                </c:pt>
                <c:pt idx="43">
                  <c:v>39560.952139293797</c:v>
                </c:pt>
                <c:pt idx="44">
                  <c:v>40267.179161371401</c:v>
                </c:pt>
                <c:pt idx="45">
                  <c:v>40937.030321045619</c:v>
                </c:pt>
                <c:pt idx="46">
                  <c:v>41597.327663558717</c:v>
                </c:pt>
                <c:pt idx="47">
                  <c:v>42247.908060221678</c:v>
                </c:pt>
                <c:pt idx="48">
                  <c:v>42854.515308356764</c:v>
                </c:pt>
                <c:pt idx="49">
                  <c:v>43466.977171363178</c:v>
                </c:pt>
                <c:pt idx="50">
                  <c:v>44048.503599923875</c:v>
                </c:pt>
                <c:pt idx="51">
                  <c:v>44625.345093317635</c:v>
                </c:pt>
                <c:pt idx="52">
                  <c:v>45166.494413180939</c:v>
                </c:pt>
                <c:pt idx="53">
                  <c:v>45704.370302886913</c:v>
                </c:pt>
                <c:pt idx="54">
                  <c:v>46218.171475214636</c:v>
                </c:pt>
                <c:pt idx="55">
                  <c:v>46722.291720944617</c:v>
                </c:pt>
                <c:pt idx="56">
                  <c:v>47188.764446966874</c:v>
                </c:pt>
                <c:pt idx="57">
                  <c:v>47665.143912825384</c:v>
                </c:pt>
                <c:pt idx="58">
                  <c:v>48096.6777766948</c:v>
                </c:pt>
                <c:pt idx="59">
                  <c:v>48534.481028017253</c:v>
                </c:pt>
                <c:pt idx="60">
                  <c:v>48937.297795061306</c:v>
                </c:pt>
                <c:pt idx="61">
                  <c:v>49328.332957143823</c:v>
                </c:pt>
                <c:pt idx="62">
                  <c:v>49702.165619654494</c:v>
                </c:pt>
                <c:pt idx="63">
                  <c:v>50061.407495768406</c:v>
                </c:pt>
                <c:pt idx="64">
                  <c:v>50400.045434115702</c:v>
                </c:pt>
                <c:pt idx="65">
                  <c:v>50709.243662653593</c:v>
                </c:pt>
                <c:pt idx="66">
                  <c:v>51025.443800397719</c:v>
                </c:pt>
                <c:pt idx="67">
                  <c:v>51296.646625221285</c:v>
                </c:pt>
                <c:pt idx="68">
                  <c:v>51572.551998147421</c:v>
                </c:pt>
                <c:pt idx="69">
                  <c:v>51821.471368022903</c:v>
                </c:pt>
                <c:pt idx="70">
                  <c:v>52047.505482819673</c:v>
                </c:pt>
                <c:pt idx="71">
                  <c:v>52258.137583087489</c:v>
                </c:pt>
                <c:pt idx="72">
                  <c:v>52452.61183035672</c:v>
                </c:pt>
                <c:pt idx="73">
                  <c:v>52630.224198293377</c:v>
                </c:pt>
                <c:pt idx="74">
                  <c:v>52783.452245214532</c:v>
                </c:pt>
                <c:pt idx="75">
                  <c:v>52929.561129095346</c:v>
                </c:pt>
                <c:pt idx="76">
                  <c:v>53041.652471810616</c:v>
                </c:pt>
                <c:pt idx="77">
                  <c:v>53145.713123837471</c:v>
                </c:pt>
                <c:pt idx="78">
                  <c:v>53234.727409815227</c:v>
                </c:pt>
                <c:pt idx="79">
                  <c:v>53297.650990918388</c:v>
                </c:pt>
                <c:pt idx="80">
                  <c:v>53343.251970089666</c:v>
                </c:pt>
                <c:pt idx="81">
                  <c:v>53365.649836730343</c:v>
                </c:pt>
                <c:pt idx="82">
                  <c:v>53378.493254130124</c:v>
                </c:pt>
                <c:pt idx="83">
                  <c:v>53374.846407142497</c:v>
                </c:pt>
                <c:pt idx="84">
                  <c:v>53330.448111457212</c:v>
                </c:pt>
                <c:pt idx="85">
                  <c:v>53292.035850283712</c:v>
                </c:pt>
                <c:pt idx="86">
                  <c:v>53222.293705158532</c:v>
                </c:pt>
                <c:pt idx="87">
                  <c:v>53126.17485656905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76B-43BD-93E4-B66A5C6098DB}"/>
            </c:ext>
          </c:extLst>
        </c:ser>
        <c:ser>
          <c:idx val="0"/>
          <c:order val="9"/>
          <c:tx>
            <c:v>Gesamt</c:v>
          </c:tx>
          <c:spPr>
            <a:ln w="28575">
              <a:noFill/>
            </a:ln>
          </c:spPr>
          <c:yVal>
            <c:numRef>
              <c:f>'Kraft 55 GR'!$AR$2:$AR$89</c:f>
              <c:numCache>
                <c:formatCode>General</c:formatCode>
                <c:ptCount val="88"/>
                <c:pt idx="0">
                  <c:v>4525.3272360785322</c:v>
                </c:pt>
                <c:pt idx="1">
                  <c:v>3922.2004763336809</c:v>
                </c:pt>
                <c:pt idx="2">
                  <c:v>3570.5913478795983</c:v>
                </c:pt>
                <c:pt idx="3">
                  <c:v>3164.8349924831673</c:v>
                </c:pt>
                <c:pt idx="4">
                  <c:v>2910.8985658859924</c:v>
                </c:pt>
                <c:pt idx="5">
                  <c:v>2666.710759200726</c:v>
                </c:pt>
                <c:pt idx="6">
                  <c:v>2561.6670265668636</c:v>
                </c:pt>
                <c:pt idx="7">
                  <c:v>2544.4722622325717</c:v>
                </c:pt>
                <c:pt idx="8">
                  <c:v>2498.4123276779528</c:v>
                </c:pt>
                <c:pt idx="9">
                  <c:v>2553.0710874200713</c:v>
                </c:pt>
                <c:pt idx="10">
                  <c:v>2654.3203280421994</c:v>
                </c:pt>
                <c:pt idx="11">
                  <c:v>2760.1412638178394</c:v>
                </c:pt>
                <c:pt idx="12">
                  <c:v>2879.8599202965452</c:v>
                </c:pt>
                <c:pt idx="13">
                  <c:v>3046.6003111911559</c:v>
                </c:pt>
                <c:pt idx="14">
                  <c:v>3192.4471378866592</c:v>
                </c:pt>
                <c:pt idx="15">
                  <c:v>3348.3263956295004</c:v>
                </c:pt>
                <c:pt idx="16">
                  <c:v>3499.9132699642578</c:v>
                </c:pt>
                <c:pt idx="17">
                  <c:v>3629.1361024030557</c:v>
                </c:pt>
                <c:pt idx="18">
                  <c:v>3752.5029171339902</c:v>
                </c:pt>
                <c:pt idx="19">
                  <c:v>3914.4778597310851</c:v>
                </c:pt>
                <c:pt idx="20">
                  <c:v>4018.1499675172581</c:v>
                </c:pt>
                <c:pt idx="21">
                  <c:v>4107.8017463650449</c:v>
                </c:pt>
                <c:pt idx="22">
                  <c:v>4154.2449277882206</c:v>
                </c:pt>
                <c:pt idx="23">
                  <c:v>4228.7286617276841</c:v>
                </c:pt>
                <c:pt idx="24">
                  <c:v>4290.8861807951362</c:v>
                </c:pt>
                <c:pt idx="25">
                  <c:v>4292.4656360522058</c:v>
                </c:pt>
                <c:pt idx="26">
                  <c:v>4327.317346238131</c:v>
                </c:pt>
                <c:pt idx="27">
                  <c:v>4312.710711595093</c:v>
                </c:pt>
                <c:pt idx="28">
                  <c:v>4333.5457026194454</c:v>
                </c:pt>
                <c:pt idx="29">
                  <c:v>4300.851670222768</c:v>
                </c:pt>
                <c:pt idx="30">
                  <c:v>4263.849320408226</c:v>
                </c:pt>
                <c:pt idx="31">
                  <c:v>4229.5590805722095</c:v>
                </c:pt>
                <c:pt idx="32">
                  <c:v>4185.1678892844648</c:v>
                </c:pt>
                <c:pt idx="33">
                  <c:v>4090.0535472244155</c:v>
                </c:pt>
                <c:pt idx="34">
                  <c:v>4054.2495877968759</c:v>
                </c:pt>
                <c:pt idx="35">
                  <c:v>3968.0551571420147</c:v>
                </c:pt>
                <c:pt idx="36">
                  <c:v>3871.2622361487229</c:v>
                </c:pt>
                <c:pt idx="37">
                  <c:v>3789.2515834593505</c:v>
                </c:pt>
                <c:pt idx="38">
                  <c:v>3693.1430743104866</c:v>
                </c:pt>
                <c:pt idx="39">
                  <c:v>3594.9626323307093</c:v>
                </c:pt>
                <c:pt idx="40">
                  <c:v>3479.6285378566026</c:v>
                </c:pt>
                <c:pt idx="41">
                  <c:v>3397.0065658939639</c:v>
                </c:pt>
                <c:pt idx="42">
                  <c:v>3256.5296530640262</c:v>
                </c:pt>
                <c:pt idx="43">
                  <c:v>3136.6199513242245</c:v>
                </c:pt>
                <c:pt idx="44">
                  <c:v>3038.8280263840788</c:v>
                </c:pt>
                <c:pt idx="45">
                  <c:v>2889.3225843059699</c:v>
                </c:pt>
                <c:pt idx="46">
                  <c:v>2796.1157756091488</c:v>
                </c:pt>
                <c:pt idx="47">
                  <c:v>2696.6901242300155</c:v>
                </c:pt>
                <c:pt idx="48">
                  <c:v>2509.2851820155993</c:v>
                </c:pt>
                <c:pt idx="49">
                  <c:v>2433.9855803123137</c:v>
                </c:pt>
                <c:pt idx="50">
                  <c:v>2281.5913078963349</c:v>
                </c:pt>
                <c:pt idx="51">
                  <c:v>2203.3285217978846</c:v>
                </c:pt>
                <c:pt idx="52">
                  <c:v>2027.2791539305399</c:v>
                </c:pt>
                <c:pt idx="53">
                  <c:v>1950.7130542053637</c:v>
                </c:pt>
                <c:pt idx="54">
                  <c:v>1816.1344807744026</c:v>
                </c:pt>
                <c:pt idx="55">
                  <c:v>1727.5472956449521</c:v>
                </c:pt>
                <c:pt idx="56">
                  <c:v>1543.9654861477829</c:v>
                </c:pt>
                <c:pt idx="57">
                  <c:v>1511.1251628766113</c:v>
                </c:pt>
                <c:pt idx="58">
                  <c:v>1332.2537236621647</c:v>
                </c:pt>
                <c:pt idx="59">
                  <c:v>1293.091766651909</c:v>
                </c:pt>
                <c:pt idx="60">
                  <c:v>1141.0532424698831</c:v>
                </c:pt>
                <c:pt idx="61">
                  <c:v>1056.4184605792907</c:v>
                </c:pt>
                <c:pt idx="62">
                  <c:v>974.62530082087324</c:v>
                </c:pt>
                <c:pt idx="63">
                  <c:v>874.68173768592533</c:v>
                </c:pt>
                <c:pt idx="64">
                  <c:v>835.74989619935513</c:v>
                </c:pt>
                <c:pt idx="65">
                  <c:v>674.87816281192499</c:v>
                </c:pt>
                <c:pt idx="66">
                  <c:v>685.91800870349107</c:v>
                </c:pt>
                <c:pt idx="67">
                  <c:v>541.184825004093</c:v>
                </c:pt>
                <c:pt idx="68">
                  <c:v>524.85138503010967</c:v>
                </c:pt>
                <c:pt idx="69">
                  <c:v>481.22065222747187</c:v>
                </c:pt>
                <c:pt idx="70">
                  <c:v>418.75948404661176</c:v>
                </c:pt>
                <c:pt idx="71">
                  <c:v>344.26960906270688</c:v>
                </c:pt>
                <c:pt idx="72">
                  <c:v>350.84046969285555</c:v>
                </c:pt>
                <c:pt idx="73">
                  <c:v>313.19300710612879</c:v>
                </c:pt>
                <c:pt idx="74">
                  <c:v>274.73789483168366</c:v>
                </c:pt>
                <c:pt idx="75">
                  <c:v>309.43183654445602</c:v>
                </c:pt>
                <c:pt idx="76">
                  <c:v>284.94431521902152</c:v>
                </c:pt>
                <c:pt idx="77">
                  <c:v>299.78349195299961</c:v>
                </c:pt>
                <c:pt idx="78">
                  <c:v>357.6665701902748</c:v>
                </c:pt>
                <c:pt idx="79">
                  <c:v>412.28618096664286</c:v>
                </c:pt>
                <c:pt idx="80">
                  <c:v>452.13274103686854</c:v>
                </c:pt>
                <c:pt idx="81">
                  <c:v>473.6250966044463</c:v>
                </c:pt>
                <c:pt idx="82">
                  <c:v>623.36817018045986</c:v>
                </c:pt>
                <c:pt idx="83">
                  <c:v>751.91586743975495</c:v>
                </c:pt>
                <c:pt idx="84">
                  <c:v>759.81923785732215</c:v>
                </c:pt>
                <c:pt idx="85">
                  <c:v>1014.6033292378634</c:v>
                </c:pt>
                <c:pt idx="86">
                  <c:v>1172.5390461232164</c:v>
                </c:pt>
                <c:pt idx="87">
                  <c:v>1314.656285826939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76B-43BD-93E4-B66A5C60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Starke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GR'!$AU$2:$AU$89</c:f>
              <c:numCache>
                <c:formatCode>General</c:formatCode>
                <c:ptCount val="88"/>
                <c:pt idx="0">
                  <c:v>-10176.386197132093</c:v>
                </c:pt>
                <c:pt idx="1">
                  <c:v>-9013.1975422118139</c:v>
                </c:pt>
                <c:pt idx="2">
                  <c:v>-7964.8291875736068</c:v>
                </c:pt>
                <c:pt idx="3">
                  <c:v>-6783.83677229969</c:v>
                </c:pt>
                <c:pt idx="4">
                  <c:v>-5638.1360221133891</c:v>
                </c:pt>
                <c:pt idx="5">
                  <c:v>-4406.5845145602952</c:v>
                </c:pt>
                <c:pt idx="6">
                  <c:v>-3207.2425174451091</c:v>
                </c:pt>
                <c:pt idx="7">
                  <c:v>-1990.6896097997192</c:v>
                </c:pt>
                <c:pt idx="8">
                  <c:v>-700.19424062085818</c:v>
                </c:pt>
                <c:pt idx="9">
                  <c:v>577.45093523351113</c:v>
                </c:pt>
                <c:pt idx="10">
                  <c:v>1848.1804552123845</c:v>
                </c:pt>
                <c:pt idx="11">
                  <c:v>3151.711231605716</c:v>
                </c:pt>
                <c:pt idx="12">
                  <c:v>4469.5447296015727</c:v>
                </c:pt>
                <c:pt idx="13">
                  <c:v>5764.5917676208719</c:v>
                </c:pt>
                <c:pt idx="14">
                  <c:v>7068.9495000497873</c:v>
                </c:pt>
                <c:pt idx="15">
                  <c:v>8382.1129109436406</c:v>
                </c:pt>
                <c:pt idx="16">
                  <c:v>9676.0930696835003</c:v>
                </c:pt>
                <c:pt idx="17">
                  <c:v>10992.769800256681</c:v>
                </c:pt>
                <c:pt idx="18">
                  <c:v>12300.780443634178</c:v>
                </c:pt>
                <c:pt idx="19">
                  <c:v>13546.604285454541</c:v>
                </c:pt>
                <c:pt idx="20">
                  <c:v>14826.318878425114</c:v>
                </c:pt>
                <c:pt idx="21">
                  <c:v>16117.542707714192</c:v>
                </c:pt>
                <c:pt idx="22">
                  <c:v>17429.091326448961</c:v>
                </c:pt>
                <c:pt idx="23">
                  <c:v>18689.464799406654</c:v>
                </c:pt>
                <c:pt idx="24">
                  <c:v>19925.343088566973</c:v>
                </c:pt>
                <c:pt idx="25">
                  <c:v>21230.162018331543</c:v>
                </c:pt>
                <c:pt idx="26">
                  <c:v>22455.728297478832</c:v>
                </c:pt>
                <c:pt idx="27">
                  <c:v>23714.337855009249</c:v>
                </c:pt>
                <c:pt idx="28">
                  <c:v>24921.600897993016</c:v>
                </c:pt>
                <c:pt idx="29">
                  <c:v>26165.384887960667</c:v>
                </c:pt>
                <c:pt idx="30">
                  <c:v>27378.906974357931</c:v>
                </c:pt>
                <c:pt idx="31">
                  <c:v>28576.541149896118</c:v>
                </c:pt>
                <c:pt idx="32">
                  <c:v>29769.949702771835</c:v>
                </c:pt>
                <c:pt idx="33">
                  <c:v>30983.96995191255</c:v>
                </c:pt>
                <c:pt idx="34">
                  <c:v>32126.951056058115</c:v>
                </c:pt>
                <c:pt idx="35">
                  <c:v>33298.798348183809</c:v>
                </c:pt>
                <c:pt idx="36">
                  <c:v>34461.181345628909</c:v>
                </c:pt>
                <c:pt idx="37">
                  <c:v>35584.773736084244</c:v>
                </c:pt>
                <c:pt idx="38">
                  <c:v>36711.032332063201</c:v>
                </c:pt>
                <c:pt idx="39">
                  <c:v>37820.154663478192</c:v>
                </c:pt>
                <c:pt idx="40">
                  <c:v>38913.965254339106</c:v>
                </c:pt>
                <c:pt idx="41">
                  <c:v>39975.886492605707</c:v>
                </c:pt>
                <c:pt idx="42">
                  <c:v>41058.631131159113</c:v>
                </c:pt>
                <c:pt idx="43">
                  <c:v>42102.572762930307</c:v>
                </c:pt>
                <c:pt idx="44">
                  <c:v>43119.231999582516</c:v>
                </c:pt>
                <c:pt idx="45">
                  <c:v>44154.803414283655</c:v>
                </c:pt>
                <c:pt idx="46">
                  <c:v>45115.262402794971</c:v>
                </c:pt>
                <c:pt idx="47">
                  <c:v>46072.654195415344</c:v>
                </c:pt>
                <c:pt idx="48">
                  <c:v>47081.94826161622</c:v>
                </c:pt>
                <c:pt idx="49">
                  <c:v>47968.303794433101</c:v>
                </c:pt>
                <c:pt idx="50">
                  <c:v>48909.027264368786</c:v>
                </c:pt>
                <c:pt idx="51">
                  <c:v>49757.856502248127</c:v>
                </c:pt>
                <c:pt idx="52">
                  <c:v>50679.773551446626</c:v>
                </c:pt>
                <c:pt idx="53">
                  <c:v>51481.302134075871</c:v>
                </c:pt>
                <c:pt idx="54">
                  <c:v>52322.600939081734</c:v>
                </c:pt>
                <c:pt idx="55">
                  <c:v>53098.375497934619</c:v>
                </c:pt>
                <c:pt idx="56">
                  <c:v>53941.539791321047</c:v>
                </c:pt>
                <c:pt idx="57">
                  <c:v>54618.356248117685</c:v>
                </c:pt>
                <c:pt idx="58">
                  <c:v>55414.279611310703</c:v>
                </c:pt>
                <c:pt idx="59">
                  <c:v>56051.94483214771</c:v>
                </c:pt>
                <c:pt idx="60">
                  <c:v>56781.310839653641</c:v>
                </c:pt>
                <c:pt idx="61">
                  <c:v>57416.299566981106</c:v>
                </c:pt>
                <c:pt idx="62">
                  <c:v>58026.74788188612</c:v>
                </c:pt>
                <c:pt idx="63">
                  <c:v>58640.767398379496</c:v>
                </c:pt>
                <c:pt idx="64">
                  <c:v>59156.772335944341</c:v>
                </c:pt>
                <c:pt idx="65">
                  <c:v>59782.313859432157</c:v>
                </c:pt>
                <c:pt idx="66">
                  <c:v>60210.227687680592</c:v>
                </c:pt>
                <c:pt idx="67">
                  <c:v>60769.53474332577</c:v>
                </c:pt>
                <c:pt idx="68">
                  <c:v>61180.089915916506</c:v>
                </c:pt>
                <c:pt idx="69">
                  <c:v>61589.915404109408</c:v>
                </c:pt>
                <c:pt idx="70">
                  <c:v>61993.893126971081</c:v>
                </c:pt>
                <c:pt idx="71">
                  <c:v>62392.865923434372</c:v>
                </c:pt>
                <c:pt idx="72">
                  <c:v>62674.027887068856</c:v>
                </c:pt>
                <c:pt idx="73">
                  <c:v>62986.903907422209</c:v>
                </c:pt>
                <c:pt idx="74">
                  <c:v>63270.387428703223</c:v>
                </c:pt>
                <c:pt idx="75">
                  <c:v>63456.003876111274</c:v>
                </c:pt>
                <c:pt idx="76">
                  <c:v>63670.782610028611</c:v>
                </c:pt>
                <c:pt idx="77">
                  <c:v>63827.247906645651</c:v>
                </c:pt>
                <c:pt idx="78">
                  <c:v>63912.322562637142</c:v>
                </c:pt>
                <c:pt idx="79">
                  <c:v>63968.525670618772</c:v>
                </c:pt>
                <c:pt idx="80">
                  <c:v>64020.322344373606</c:v>
                </c:pt>
                <c:pt idx="81">
                  <c:v>64065.021365900509</c:v>
                </c:pt>
                <c:pt idx="82">
                  <c:v>63941.592062070835</c:v>
                </c:pt>
                <c:pt idx="83">
                  <c:v>63822.3733001566</c:v>
                </c:pt>
                <c:pt idx="84">
                  <c:v>63798.70754111249</c:v>
                </c:pt>
                <c:pt idx="85">
                  <c:v>63481.468154352995</c:v>
                </c:pt>
                <c:pt idx="86">
                  <c:v>63242.168811321353</c:v>
                </c:pt>
                <c:pt idx="87">
                  <c:v>62988.662396621723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19-4F42-BDF8-4E0A9325DE8B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GR'!$AO$2:$AO$89</c:f>
              <c:numCache>
                <c:formatCode>General</c:formatCode>
                <c:ptCount val="88"/>
                <c:pt idx="0">
                  <c:v>-2903.3570128225065</c:v>
                </c:pt>
                <c:pt idx="1">
                  <c:v>-2719.8233891327336</c:v>
                </c:pt>
                <c:pt idx="2">
                  <c:v>-2483.2616706961198</c:v>
                </c:pt>
                <c:pt idx="3">
                  <c:v>-2220.2765606372318</c:v>
                </c:pt>
                <c:pt idx="4">
                  <c:v>-1913.6796022630044</c:v>
                </c:pt>
                <c:pt idx="5">
                  <c:v>-1573.8395232212442</c:v>
                </c:pt>
                <c:pt idx="6">
                  <c:v>-1194.3368672325562</c:v>
                </c:pt>
                <c:pt idx="7">
                  <c:v>-777.2256596594849</c:v>
                </c:pt>
                <c:pt idx="8">
                  <c:v>-345.15865796179094</c:v>
                </c:pt>
                <c:pt idx="9">
                  <c:v>118.40301830203239</c:v>
                </c:pt>
                <c:pt idx="10">
                  <c:v>596.09942325168151</c:v>
                </c:pt>
                <c:pt idx="11">
                  <c:v>1085.8238919799605</c:v>
                </c:pt>
                <c:pt idx="12">
                  <c:v>1584.3870046121672</c:v>
                </c:pt>
                <c:pt idx="13">
                  <c:v>2090.9146603077925</c:v>
                </c:pt>
                <c:pt idx="14">
                  <c:v>2591.8092059579553</c:v>
                </c:pt>
                <c:pt idx="15">
                  <c:v>3097.4569923018057</c:v>
                </c:pt>
                <c:pt idx="16">
                  <c:v>3593.446630567686</c:v>
                </c:pt>
                <c:pt idx="17">
                  <c:v>4086.9155717595977</c:v>
                </c:pt>
                <c:pt idx="18">
                  <c:v>4573.2579676603118</c:v>
                </c:pt>
                <c:pt idx="19">
                  <c:v>5050.7013330847622</c:v>
                </c:pt>
                <c:pt idx="20">
                  <c:v>5516.3384224390929</c:v>
                </c:pt>
                <c:pt idx="21">
                  <c:v>5978.3451570686993</c:v>
                </c:pt>
                <c:pt idx="22">
                  <c:v>6429.280670683067</c:v>
                </c:pt>
                <c:pt idx="23">
                  <c:v>6871.2851973859442</c:v>
                </c:pt>
                <c:pt idx="24">
                  <c:v>7298.8139009083889</c:v>
                </c:pt>
                <c:pt idx="25">
                  <c:v>7724.8086190724262</c:v>
                </c:pt>
                <c:pt idx="26">
                  <c:v>8135.137093275569</c:v>
                </c:pt>
                <c:pt idx="27">
                  <c:v>8536.5340957637545</c:v>
                </c:pt>
                <c:pt idx="28">
                  <c:v>8932.1759408894577</c:v>
                </c:pt>
                <c:pt idx="29">
                  <c:v>9318.7174026895664</c:v>
                </c:pt>
                <c:pt idx="30">
                  <c:v>9692.4928518142897</c:v>
                </c:pt>
                <c:pt idx="31">
                  <c:v>10060.632263044503</c:v>
                </c:pt>
                <c:pt idx="32">
                  <c:v>10422.420945312218</c:v>
                </c:pt>
                <c:pt idx="33">
                  <c:v>10771.403671437769</c:v>
                </c:pt>
                <c:pt idx="34">
                  <c:v>11117.820660769881</c:v>
                </c:pt>
                <c:pt idx="35">
                  <c:v>11454.356017009575</c:v>
                </c:pt>
                <c:pt idx="36">
                  <c:v>11783.108526268174</c:v>
                </c:pt>
                <c:pt idx="37">
                  <c:v>12104.120719683149</c:v>
                </c:pt>
                <c:pt idx="38">
                  <c:v>12420.059010628158</c:v>
                </c:pt>
                <c:pt idx="39">
                  <c:v>12729.202930086318</c:v>
                </c:pt>
                <c:pt idx="40">
                  <c:v>13026.879525199522</c:v>
                </c:pt>
                <c:pt idx="41">
                  <c:v>13325.612772273493</c:v>
                </c:pt>
                <c:pt idx="42">
                  <c:v>13609.773246675772</c:v>
                </c:pt>
                <c:pt idx="43">
                  <c:v>13888.798584073002</c:v>
                </c:pt>
                <c:pt idx="44">
                  <c:v>14166.794730573825</c:v>
                </c:pt>
                <c:pt idx="45">
                  <c:v>14431.936221560307</c:v>
                </c:pt>
                <c:pt idx="46">
                  <c:v>14693.7559785514</c:v>
                </c:pt>
                <c:pt idx="47">
                  <c:v>14952.122959655775</c:v>
                </c:pt>
                <c:pt idx="48">
                  <c:v>15194.938680913861</c:v>
                </c:pt>
                <c:pt idx="49">
                  <c:v>15439.853356186301</c:v>
                </c:pt>
                <c:pt idx="50">
                  <c:v>15673.802520786176</c:v>
                </c:pt>
                <c:pt idx="51">
                  <c:v>15906.071823781764</c:v>
                </c:pt>
                <c:pt idx="52">
                  <c:v>16125.701948649034</c:v>
                </c:pt>
                <c:pt idx="53">
                  <c:v>16344.123772753543</c:v>
                </c:pt>
                <c:pt idx="54">
                  <c:v>16553.971354385703</c:v>
                </c:pt>
                <c:pt idx="55">
                  <c:v>16760.356145766811</c:v>
                </c:pt>
                <c:pt idx="56">
                  <c:v>16953.343311426121</c:v>
                </c:pt>
                <c:pt idx="57">
                  <c:v>17149.783128682633</c:v>
                </c:pt>
                <c:pt idx="58">
                  <c:v>17330.269176496873</c:v>
                </c:pt>
                <c:pt idx="59">
                  <c:v>17512.88029912144</c:v>
                </c:pt>
                <c:pt idx="60">
                  <c:v>17683.006601127865</c:v>
                </c:pt>
                <c:pt idx="61">
                  <c:v>17848.883217695788</c:v>
                </c:pt>
                <c:pt idx="62">
                  <c:v>18008.531544262878</c:v>
                </c:pt>
                <c:pt idx="63">
                  <c:v>18162.894799421294</c:v>
                </c:pt>
                <c:pt idx="64">
                  <c:v>18309.857244726078</c:v>
                </c:pt>
                <c:pt idx="65">
                  <c:v>18446.237947331447</c:v>
                </c:pt>
                <c:pt idx="66">
                  <c:v>18584.95449360253</c:v>
                </c:pt>
                <c:pt idx="67">
                  <c:v>18707.592637904156</c:v>
                </c:pt>
                <c:pt idx="68">
                  <c:v>18831.733308934094</c:v>
                </c:pt>
                <c:pt idx="69">
                  <c:v>18946.132093391574</c:v>
                </c:pt>
                <c:pt idx="70">
                  <c:v>19052.28041199451</c:v>
                </c:pt>
                <c:pt idx="71">
                  <c:v>19152.786974313189</c:v>
                </c:pt>
                <c:pt idx="72">
                  <c:v>19247.385039847362</c:v>
                </c:pt>
                <c:pt idx="73">
                  <c:v>19335.779925347673</c:v>
                </c:pt>
                <c:pt idx="74">
                  <c:v>19415.372613392519</c:v>
                </c:pt>
                <c:pt idx="75">
                  <c:v>19492.19011417299</c:v>
                </c:pt>
                <c:pt idx="76">
                  <c:v>19556.792466008919</c:v>
                </c:pt>
                <c:pt idx="77">
                  <c:v>19618.27462541448</c:v>
                </c:pt>
                <c:pt idx="78">
                  <c:v>19674.193193832023</c:v>
                </c:pt>
                <c:pt idx="79">
                  <c:v>19720.662200193321</c:v>
                </c:pt>
                <c:pt idx="80">
                  <c:v>19760.693870330993</c:v>
                </c:pt>
                <c:pt idx="81">
                  <c:v>19792.268497986046</c:v>
                </c:pt>
                <c:pt idx="82">
                  <c:v>19820.211078417266</c:v>
                </c:pt>
                <c:pt idx="83">
                  <c:v>19842.010776801249</c:v>
                </c:pt>
                <c:pt idx="84">
                  <c:v>19849.131250510316</c:v>
                </c:pt>
                <c:pt idx="85">
                  <c:v>19858.063342507601</c:v>
                </c:pt>
                <c:pt idx="86">
                  <c:v>19855.608517028188</c:v>
                </c:pt>
                <c:pt idx="87">
                  <c:v>19843.531450269107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19-4F42-BDF8-4E0A9325DE8B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19-4F42-BDF8-4E0A9325DE8B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GR'!$AQ$2:$AQ$89</c:f>
              <c:numCache>
                <c:formatCode>General</c:formatCode>
                <c:ptCount val="88"/>
                <c:pt idx="0">
                  <c:v>-4914.2842469692296</c:v>
                </c:pt>
                <c:pt idx="1">
                  <c:v>-4453.4450015840848</c:v>
                </c:pt>
                <c:pt idx="2">
                  <c:v>-3842.7597770337088</c:v>
                </c:pt>
                <c:pt idx="3">
                  <c:v>-3158.1111951631847</c:v>
                </c:pt>
                <c:pt idx="4">
                  <c:v>-2350.3785976695913</c:v>
                </c:pt>
                <c:pt idx="5">
                  <c:v>-1449.1644944530099</c:v>
                </c:pt>
                <c:pt idx="6">
                  <c:v>-436.02160720515974</c:v>
                </c:pt>
                <c:pt idx="7">
                  <c:v>683.07654719041091</c:v>
                </c:pt>
                <c:pt idx="8">
                  <c:v>1843.6149530522794</c:v>
                </c:pt>
                <c:pt idx="9">
                  <c:v>3093.0038651899858</c:v>
                </c:pt>
                <c:pt idx="10">
                  <c:v>4381.6375010889906</c:v>
                </c:pt>
                <c:pt idx="11">
                  <c:v>5703.6574595888369</c:v>
                </c:pt>
                <c:pt idx="12">
                  <c:v>7050.0058720072111</c:v>
                </c:pt>
                <c:pt idx="13">
                  <c:v>8418.26519898478</c:v>
                </c:pt>
                <c:pt idx="14">
                  <c:v>9769.6514523541882</c:v>
                </c:pt>
                <c:pt idx="15">
                  <c:v>11133.888508156186</c:v>
                </c:pt>
                <c:pt idx="16">
                  <c:v>12469.884188033422</c:v>
                </c:pt>
                <c:pt idx="17">
                  <c:v>13798.124120769909</c:v>
                </c:pt>
                <c:pt idx="18">
                  <c:v>15105.386772536149</c:v>
                </c:pt>
                <c:pt idx="19">
                  <c:v>16386.768048338803</c:v>
                </c:pt>
                <c:pt idx="20">
                  <c:v>17633.936236824266</c:v>
                </c:pt>
                <c:pt idx="21">
                  <c:v>18870.266193779462</c:v>
                </c:pt>
                <c:pt idx="22">
                  <c:v>20074.474433367664</c:v>
                </c:pt>
                <c:pt idx="23">
                  <c:v>21252.710473439529</c:v>
                </c:pt>
                <c:pt idx="24">
                  <c:v>22389.35333235174</c:v>
                </c:pt>
                <c:pt idx="25">
                  <c:v>23521.049314903212</c:v>
                </c:pt>
                <c:pt idx="26">
                  <c:v>24607.833296259516</c:v>
                </c:pt>
                <c:pt idx="27">
                  <c:v>25668.781726936992</c:v>
                </c:pt>
                <c:pt idx="28">
                  <c:v>26712.922026674249</c:v>
                </c:pt>
                <c:pt idx="29">
                  <c:v>27730.746711155083</c:v>
                </c:pt>
                <c:pt idx="30">
                  <c:v>28712.040183741665</c:v>
                </c:pt>
                <c:pt idx="31">
                  <c:v>29676.864075454901</c:v>
                </c:pt>
                <c:pt idx="32">
                  <c:v>30623.322919638937</c:v>
                </c:pt>
                <c:pt idx="33">
                  <c:v>31533.070281151555</c:v>
                </c:pt>
                <c:pt idx="34">
                  <c:v>32435.209941299665</c:v>
                </c:pt>
                <c:pt idx="35">
                  <c:v>33309.085113297209</c:v>
                </c:pt>
                <c:pt idx="36">
                  <c:v>34160.594020957447</c:v>
                </c:pt>
                <c:pt idx="37">
                  <c:v>34989.922023380001</c:v>
                </c:pt>
                <c:pt idx="38">
                  <c:v>35804.585133027918</c:v>
                </c:pt>
                <c:pt idx="39">
                  <c:v>36599.824824223222</c:v>
                </c:pt>
                <c:pt idx="40">
                  <c:v>37362.293325813378</c:v>
                </c:pt>
                <c:pt idx="41">
                  <c:v>38127.723123472562</c:v>
                </c:pt>
                <c:pt idx="42">
                  <c:v>38851.691481082722</c:v>
                </c:pt>
                <c:pt idx="43">
                  <c:v>39560.952139293797</c:v>
                </c:pt>
                <c:pt idx="44">
                  <c:v>40267.179161371401</c:v>
                </c:pt>
                <c:pt idx="45">
                  <c:v>40937.030321045619</c:v>
                </c:pt>
                <c:pt idx="46">
                  <c:v>41597.327663558717</c:v>
                </c:pt>
                <c:pt idx="47">
                  <c:v>42247.908060221678</c:v>
                </c:pt>
                <c:pt idx="48">
                  <c:v>42854.515308356764</c:v>
                </c:pt>
                <c:pt idx="49">
                  <c:v>43466.977171363178</c:v>
                </c:pt>
                <c:pt idx="50">
                  <c:v>44048.503599923875</c:v>
                </c:pt>
                <c:pt idx="51">
                  <c:v>44625.345093317635</c:v>
                </c:pt>
                <c:pt idx="52">
                  <c:v>45166.494413180939</c:v>
                </c:pt>
                <c:pt idx="53">
                  <c:v>45704.370302886913</c:v>
                </c:pt>
                <c:pt idx="54">
                  <c:v>46218.171475214636</c:v>
                </c:pt>
                <c:pt idx="55">
                  <c:v>46722.291720944617</c:v>
                </c:pt>
                <c:pt idx="56">
                  <c:v>47188.764446966874</c:v>
                </c:pt>
                <c:pt idx="57">
                  <c:v>47665.143912825384</c:v>
                </c:pt>
                <c:pt idx="58">
                  <c:v>48096.6777766948</c:v>
                </c:pt>
                <c:pt idx="59">
                  <c:v>48534.481028017253</c:v>
                </c:pt>
                <c:pt idx="60">
                  <c:v>48937.297795061306</c:v>
                </c:pt>
                <c:pt idx="61">
                  <c:v>49328.332957143823</c:v>
                </c:pt>
                <c:pt idx="62">
                  <c:v>49702.165619654494</c:v>
                </c:pt>
                <c:pt idx="63">
                  <c:v>50061.407495768406</c:v>
                </c:pt>
                <c:pt idx="64">
                  <c:v>50400.045434115702</c:v>
                </c:pt>
                <c:pt idx="65">
                  <c:v>50709.243662653593</c:v>
                </c:pt>
                <c:pt idx="66">
                  <c:v>51025.443800397719</c:v>
                </c:pt>
                <c:pt idx="67">
                  <c:v>51296.646625221285</c:v>
                </c:pt>
                <c:pt idx="68">
                  <c:v>51572.551998147421</c:v>
                </c:pt>
                <c:pt idx="69">
                  <c:v>51821.471368022903</c:v>
                </c:pt>
                <c:pt idx="70">
                  <c:v>52047.505482819673</c:v>
                </c:pt>
                <c:pt idx="71">
                  <c:v>52258.137583087489</c:v>
                </c:pt>
                <c:pt idx="72">
                  <c:v>52452.61183035672</c:v>
                </c:pt>
                <c:pt idx="73">
                  <c:v>52630.224198293377</c:v>
                </c:pt>
                <c:pt idx="74">
                  <c:v>52783.452245214532</c:v>
                </c:pt>
                <c:pt idx="75">
                  <c:v>52929.561129095346</c:v>
                </c:pt>
                <c:pt idx="76">
                  <c:v>53041.652471810616</c:v>
                </c:pt>
                <c:pt idx="77">
                  <c:v>53145.713123837471</c:v>
                </c:pt>
                <c:pt idx="78">
                  <c:v>53234.727409815227</c:v>
                </c:pt>
                <c:pt idx="79">
                  <c:v>53297.650990918388</c:v>
                </c:pt>
                <c:pt idx="80">
                  <c:v>53343.251970089666</c:v>
                </c:pt>
                <c:pt idx="81">
                  <c:v>53365.649836730343</c:v>
                </c:pt>
                <c:pt idx="82">
                  <c:v>53378.493254130124</c:v>
                </c:pt>
                <c:pt idx="83">
                  <c:v>53374.846407142497</c:v>
                </c:pt>
                <c:pt idx="84">
                  <c:v>53330.448111457212</c:v>
                </c:pt>
                <c:pt idx="85">
                  <c:v>53292.035850283712</c:v>
                </c:pt>
                <c:pt idx="86">
                  <c:v>53222.293705158532</c:v>
                </c:pt>
                <c:pt idx="87">
                  <c:v>53126.17485656905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19-4F42-BDF8-4E0A9325DE8B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GR'!$AV$2:$AV$89</c:f>
              <c:numCache>
                <c:formatCode>General</c:formatCode>
                <c:ptCount val="88"/>
                <c:pt idx="0">
                  <c:v>5262.1019501628634</c:v>
                </c:pt>
                <c:pt idx="1">
                  <c:v>4559.7525406277291</c:v>
                </c:pt>
                <c:pt idx="2">
                  <c:v>4122.0694105398979</c:v>
                </c:pt>
                <c:pt idx="3">
                  <c:v>3625.7255771365053</c:v>
                </c:pt>
                <c:pt idx="4">
                  <c:v>3287.7574244437978</c:v>
                </c:pt>
                <c:pt idx="5">
                  <c:v>2957.4200201072854</c:v>
                </c:pt>
                <c:pt idx="6">
                  <c:v>2771.2209102399493</c:v>
                </c:pt>
                <c:pt idx="7">
                  <c:v>2673.7661569901302</c:v>
                </c:pt>
                <c:pt idx="8">
                  <c:v>2543.8091936731375</c:v>
                </c:pt>
                <c:pt idx="9">
                  <c:v>2515.5529299564746</c:v>
                </c:pt>
                <c:pt idx="10">
                  <c:v>2533.4570458766061</c:v>
                </c:pt>
                <c:pt idx="11">
                  <c:v>2551.9462279831209</c:v>
                </c:pt>
                <c:pt idx="12">
                  <c:v>2580.4611424056384</c:v>
                </c:pt>
                <c:pt idx="13">
                  <c:v>2653.6734313639081</c:v>
                </c:pt>
                <c:pt idx="14">
                  <c:v>2700.7019523044009</c:v>
                </c:pt>
                <c:pt idx="15">
                  <c:v>2751.7755972125451</c:v>
                </c:pt>
                <c:pt idx="16">
                  <c:v>2793.7911183499218</c:v>
                </c:pt>
                <c:pt idx="17">
                  <c:v>2805.3543205132282</c:v>
                </c:pt>
                <c:pt idx="18">
                  <c:v>2804.6063289019712</c:v>
                </c:pt>
                <c:pt idx="19">
                  <c:v>2840.1637628842618</c:v>
                </c:pt>
                <c:pt idx="20">
                  <c:v>2807.6173583991513</c:v>
                </c:pt>
                <c:pt idx="21">
                  <c:v>2752.7234860652698</c:v>
                </c:pt>
                <c:pt idx="22">
                  <c:v>2645.3831069187036</c:v>
                </c:pt>
                <c:pt idx="23">
                  <c:v>2563.2456740328744</c:v>
                </c:pt>
                <c:pt idx="24">
                  <c:v>2464.0102437847672</c:v>
                </c:pt>
                <c:pt idx="25">
                  <c:v>2290.8872965716691</c:v>
                </c:pt>
                <c:pt idx="26">
                  <c:v>2152.1049987806837</c:v>
                </c:pt>
                <c:pt idx="27">
                  <c:v>1954.4438719277423</c:v>
                </c:pt>
                <c:pt idx="28">
                  <c:v>1791.3211286812329</c:v>
                </c:pt>
                <c:pt idx="29">
                  <c:v>1565.3618231944165</c:v>
                </c:pt>
                <c:pt idx="30">
                  <c:v>1333.1332093837336</c:v>
                </c:pt>
                <c:pt idx="31">
                  <c:v>1100.322925558783</c:v>
                </c:pt>
                <c:pt idx="32">
                  <c:v>853.37321686710129</c:v>
                </c:pt>
                <c:pt idx="33">
                  <c:v>549.10032923900508</c:v>
                </c:pt>
                <c:pt idx="34">
                  <c:v>308.25888524155016</c:v>
                </c:pt>
                <c:pt idx="35">
                  <c:v>10.286765113400179</c:v>
                </c:pt>
                <c:pt idx="36">
                  <c:v>-300.58732467146183</c:v>
                </c:pt>
                <c:pt idx="37">
                  <c:v>-594.85171270424325</c:v>
                </c:pt>
                <c:pt idx="38">
                  <c:v>-906.44719903528312</c:v>
                </c:pt>
                <c:pt idx="39">
                  <c:v>-1220.3298392549696</c:v>
                </c:pt>
                <c:pt idx="40">
                  <c:v>-1551.6719285257277</c:v>
                </c:pt>
                <c:pt idx="41">
                  <c:v>-1848.1633691331444</c:v>
                </c:pt>
                <c:pt idx="42">
                  <c:v>-2206.9396500763905</c:v>
                </c:pt>
                <c:pt idx="43">
                  <c:v>-2541.6206236365106</c:v>
                </c:pt>
                <c:pt idx="44">
                  <c:v>-2852.0528382111152</c:v>
                </c:pt>
                <c:pt idx="45">
                  <c:v>-3217.7730932380364</c:v>
                </c:pt>
                <c:pt idx="46">
                  <c:v>-3517.9347392362542</c:v>
                </c:pt>
                <c:pt idx="47">
                  <c:v>-3824.7461351936654</c:v>
                </c:pt>
                <c:pt idx="48">
                  <c:v>-4227.4329532594566</c:v>
                </c:pt>
                <c:pt idx="49">
                  <c:v>-4501.3266230699228</c:v>
                </c:pt>
                <c:pt idx="50">
                  <c:v>-4860.5236644449105</c:v>
                </c:pt>
                <c:pt idx="51">
                  <c:v>-5132.5114089304916</c:v>
                </c:pt>
                <c:pt idx="52">
                  <c:v>-5513.2791382656869</c:v>
                </c:pt>
                <c:pt idx="53">
                  <c:v>-5776.9318311889583</c:v>
                </c:pt>
                <c:pt idx="54">
                  <c:v>-6104.4294638670981</c:v>
                </c:pt>
                <c:pt idx="55">
                  <c:v>-6376.0837769900027</c:v>
                </c:pt>
                <c:pt idx="56">
                  <c:v>-6752.7753443541733</c:v>
                </c:pt>
                <c:pt idx="57">
                  <c:v>-6953.2123352923008</c:v>
                </c:pt>
                <c:pt idx="58">
                  <c:v>-7317.6018346159035</c:v>
                </c:pt>
                <c:pt idx="59">
                  <c:v>-7517.463804130457</c:v>
                </c:pt>
                <c:pt idx="60">
                  <c:v>-7844.0130445923351</c:v>
                </c:pt>
                <c:pt idx="61">
                  <c:v>-8087.9666098372836</c:v>
                </c:pt>
                <c:pt idx="62">
                  <c:v>-8324.5822622316264</c:v>
                </c:pt>
                <c:pt idx="63">
                  <c:v>-8579.3599026110896</c:v>
                </c:pt>
                <c:pt idx="64">
                  <c:v>-8756.7269018286388</c:v>
                </c:pt>
                <c:pt idx="65">
                  <c:v>-9073.0701967785644</c:v>
                </c:pt>
                <c:pt idx="66">
                  <c:v>-9184.7838872828725</c:v>
                </c:pt>
                <c:pt idx="67">
                  <c:v>-9472.8881181044853</c:v>
                </c:pt>
                <c:pt idx="68">
                  <c:v>-9607.5379177690847</c:v>
                </c:pt>
                <c:pt idx="69">
                  <c:v>-9768.4440360865046</c:v>
                </c:pt>
                <c:pt idx="70">
                  <c:v>-9946.3876441514076</c:v>
                </c:pt>
                <c:pt idx="71">
                  <c:v>-10134.728340346883</c:v>
                </c:pt>
                <c:pt idx="72">
                  <c:v>-10221.416056712136</c:v>
                </c:pt>
                <c:pt idx="73">
                  <c:v>-10356.679709128832</c:v>
                </c:pt>
                <c:pt idx="74">
                  <c:v>-10486.935183488691</c:v>
                </c:pt>
                <c:pt idx="75">
                  <c:v>-10526.442747015928</c:v>
                </c:pt>
                <c:pt idx="76">
                  <c:v>-10629.130138217995</c:v>
                </c:pt>
                <c:pt idx="77">
                  <c:v>-10681.534782808179</c:v>
                </c:pt>
                <c:pt idx="78">
                  <c:v>-10677.595152821916</c:v>
                </c:pt>
                <c:pt idx="79">
                  <c:v>-10670.874679700384</c:v>
                </c:pt>
                <c:pt idx="80">
                  <c:v>-10677.07037428394</c:v>
                </c:pt>
                <c:pt idx="81">
                  <c:v>-10699.371529170166</c:v>
                </c:pt>
                <c:pt idx="82">
                  <c:v>-10563.098807940711</c:v>
                </c:pt>
                <c:pt idx="83">
                  <c:v>-10447.526893014103</c:v>
                </c:pt>
                <c:pt idx="84">
                  <c:v>-10468.259429655278</c:v>
                </c:pt>
                <c:pt idx="85">
                  <c:v>-10189.432304069283</c:v>
                </c:pt>
                <c:pt idx="86">
                  <c:v>-10019.875106162821</c:v>
                </c:pt>
                <c:pt idx="87">
                  <c:v>-9862.4875400526726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19-4F42-BDF8-4E0A9325D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816640147960792E-2"/>
          <c:y val="4.0056006010401324E-2"/>
          <c:w val="0.78029706172114988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Punkt1</c:v>
          </c:tx>
          <c:spPr>
            <a:ln w="28575">
              <a:noFill/>
            </a:ln>
          </c:spPr>
          <c:xVal>
            <c:numRef>
              <c:f>'Kraft 55 NR'!$G$2:$G$90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'Kraft 55 NR'!$B$2:$B$90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B4-4AB0-B18E-E3B01D32830F}"/>
            </c:ext>
          </c:extLst>
        </c:ser>
        <c:ser>
          <c:idx val="1"/>
          <c:order val="1"/>
          <c:tx>
            <c:v>Punkt2</c:v>
          </c:tx>
          <c:spPr>
            <a:ln w="28575">
              <a:noFill/>
            </a:ln>
          </c:spPr>
          <c:xVal>
            <c:numRef>
              <c:f>'Kraft 55 NR'!$D$2:$D$90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'Kraft 55 NR'!$J$2:$J$90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B4-4AB0-B18E-E3B01D32830F}"/>
            </c:ext>
          </c:extLst>
        </c:ser>
        <c:ser>
          <c:idx val="2"/>
          <c:order val="2"/>
          <c:tx>
            <c:v>D</c:v>
          </c:tx>
          <c:spPr>
            <a:ln w="28575">
              <a:noFill/>
            </a:ln>
          </c:spPr>
          <c:xVal>
            <c:numRef>
              <c:f>'Kraft 55 GR'!$Q$2:$Q$89</c:f>
              <c:numCache>
                <c:formatCode>General</c:formatCode>
                <c:ptCount val="88"/>
                <c:pt idx="0">
                  <c:v>34.422617680177879</c:v>
                </c:pt>
                <c:pt idx="1">
                  <c:v>38.429526778130686</c:v>
                </c:pt>
                <c:pt idx="2">
                  <c:v>41.420680043566712</c:v>
                </c:pt>
                <c:pt idx="3">
                  <c:v>43.869236648375832</c:v>
                </c:pt>
                <c:pt idx="4">
                  <c:v>45.454434266555864</c:v>
                </c:pt>
                <c:pt idx="5">
                  <c:v>46.357403583726679</c:v>
                </c:pt>
                <c:pt idx="6">
                  <c:v>46.454321297146777</c:v>
                </c:pt>
                <c:pt idx="7">
                  <c:v>45.787590875395409</c:v>
                </c:pt>
                <c:pt idx="8">
                  <c:v>44.765026281306064</c:v>
                </c:pt>
                <c:pt idx="9">
                  <c:v>43.078811982544977</c:v>
                </c:pt>
                <c:pt idx="10">
                  <c:v>41.044807157542778</c:v>
                </c:pt>
                <c:pt idx="11">
                  <c:v>38.71692666201762</c:v>
                </c:pt>
                <c:pt idx="12">
                  <c:v>36.138298961457764</c:v>
                </c:pt>
                <c:pt idx="13">
                  <c:v>33.330206168467683</c:v>
                </c:pt>
                <c:pt idx="14">
                  <c:v>30.554463938194921</c:v>
                </c:pt>
                <c:pt idx="15">
                  <c:v>27.61633641984001</c:v>
                </c:pt>
                <c:pt idx="16">
                  <c:v>24.77925183150591</c:v>
                </c:pt>
                <c:pt idx="17">
                  <c:v>21.919516504826845</c:v>
                </c:pt>
                <c:pt idx="18">
                  <c:v>19.117229812573793</c:v>
                </c:pt>
                <c:pt idx="19">
                  <c:v>16.408390257618212</c:v>
                </c:pt>
                <c:pt idx="20">
                  <c:v>13.853309999658562</c:v>
                </c:pt>
                <c:pt idx="21">
                  <c:v>11.29713373126779</c:v>
                </c:pt>
                <c:pt idx="22">
                  <c:v>8.8816012932906521</c:v>
                </c:pt>
                <c:pt idx="23">
                  <c:v>6.5700874902812583</c:v>
                </c:pt>
                <c:pt idx="24">
                  <c:v>4.4511142277234095</c:v>
                </c:pt>
                <c:pt idx="25">
                  <c:v>2.3009042208554304</c:v>
                </c:pt>
                <c:pt idx="26">
                  <c:v>0.37414382181505007</c:v>
                </c:pt>
                <c:pt idx="27">
                  <c:v>-1.4562292722026384</c:v>
                </c:pt>
                <c:pt idx="28">
                  <c:v>-3.2440191521265018</c:v>
                </c:pt>
                <c:pt idx="29">
                  <c:v>-4.9304009710743646</c:v>
                </c:pt>
                <c:pt idx="30">
                  <c:v>-6.4548399004648171</c:v>
                </c:pt>
                <c:pt idx="31">
                  <c:v>-7.9378259065132344</c:v>
                </c:pt>
                <c:pt idx="32">
                  <c:v>-9.3732477050310159</c:v>
                </c:pt>
                <c:pt idx="33">
                  <c:v>-10.644662279052302</c:v>
                </c:pt>
                <c:pt idx="34">
                  <c:v>-11.934202116885386</c:v>
                </c:pt>
                <c:pt idx="35">
                  <c:v>-13.119702297147088</c:v>
                </c:pt>
                <c:pt idx="36">
                  <c:v>-14.236346773935875</c:v>
                </c:pt>
                <c:pt idx="37">
                  <c:v>-15.279276159185006</c:v>
                </c:pt>
                <c:pt idx="38">
                  <c:v>-16.308765653703812</c:v>
                </c:pt>
                <c:pt idx="39">
                  <c:v>-17.287776993513923</c:v>
                </c:pt>
                <c:pt idx="40">
                  <c:v>-18.132390730001962</c:v>
                </c:pt>
                <c:pt idx="41">
                  <c:v>-19.080221259250187</c:v>
                </c:pt>
                <c:pt idx="42">
                  <c:v>-19.844787437376272</c:v>
                </c:pt>
                <c:pt idx="43">
                  <c:v>-20.588548627841284</c:v>
                </c:pt>
                <c:pt idx="44">
                  <c:v>-21.39787412958173</c:v>
                </c:pt>
                <c:pt idx="45">
                  <c:v>-22.061681484348355</c:v>
                </c:pt>
                <c:pt idx="46">
                  <c:v>-22.737114114337338</c:v>
                </c:pt>
                <c:pt idx="47">
                  <c:v>-23.448758512362552</c:v>
                </c:pt>
                <c:pt idx="48">
                  <c:v>-23.967009638103967</c:v>
                </c:pt>
                <c:pt idx="49">
                  <c:v>-24.599797720662803</c:v>
                </c:pt>
                <c:pt idx="50">
                  <c:v>-25.135142459469847</c:v>
                </c:pt>
                <c:pt idx="51">
                  <c:v>-25.718495143011292</c:v>
                </c:pt>
                <c:pt idx="52">
                  <c:v>-26.174473201513528</c:v>
                </c:pt>
                <c:pt idx="53">
                  <c:v>-26.699182433312536</c:v>
                </c:pt>
                <c:pt idx="54">
                  <c:v>-27.1635929224691</c:v>
                </c:pt>
                <c:pt idx="55">
                  <c:v>-27.657416086285185</c:v>
                </c:pt>
                <c:pt idx="56">
                  <c:v>-28.010350814530849</c:v>
                </c:pt>
                <c:pt idx="57">
                  <c:v>-28.516021551990125</c:v>
                </c:pt>
                <c:pt idx="58">
                  <c:v>-28.836440676840184</c:v>
                </c:pt>
                <c:pt idx="59">
                  <c:v>-29.292523893653819</c:v>
                </c:pt>
                <c:pt idx="60">
                  <c:v>-29.625392960957541</c:v>
                </c:pt>
                <c:pt idx="61">
                  <c:v>-29.980272145604854</c:v>
                </c:pt>
                <c:pt idx="62">
                  <c:v>-30.329796778133268</c:v>
                </c:pt>
                <c:pt idx="63">
                  <c:v>-30.684515048755973</c:v>
                </c:pt>
                <c:pt idx="64">
                  <c:v>-31.005589833790744</c:v>
                </c:pt>
                <c:pt idx="65">
                  <c:v>-31.251124446795185</c:v>
                </c:pt>
                <c:pt idx="66">
                  <c:v>-31.63679246798884</c:v>
                </c:pt>
                <c:pt idx="67">
                  <c:v>-31.841999992205501</c:v>
                </c:pt>
                <c:pt idx="68">
                  <c:v>-32.179758177013973</c:v>
                </c:pt>
                <c:pt idx="69">
                  <c:v>-32.45634588196026</c:v>
                </c:pt>
                <c:pt idx="70">
                  <c:v>-32.685795151644555</c:v>
                </c:pt>
                <c:pt idx="71">
                  <c:v>-32.921079232311904</c:v>
                </c:pt>
                <c:pt idx="72">
                  <c:v>-33.163397830487362</c:v>
                </c:pt>
                <c:pt idx="73">
                  <c:v>-33.409180934379002</c:v>
                </c:pt>
                <c:pt idx="74">
                  <c:v>-33.604278628726838</c:v>
                </c:pt>
                <c:pt idx="75">
                  <c:v>-33.863145848185447</c:v>
                </c:pt>
                <c:pt idx="76">
                  <c:v>-34.011641631684832</c:v>
                </c:pt>
                <c:pt idx="77">
                  <c:v>-34.225056989010191</c:v>
                </c:pt>
                <c:pt idx="78">
                  <c:v>-34.44640503803889</c:v>
                </c:pt>
                <c:pt idx="79">
                  <c:v>-34.607190436241581</c:v>
                </c:pt>
                <c:pt idx="80">
                  <c:v>-34.781242773056341</c:v>
                </c:pt>
                <c:pt idx="81">
                  <c:v>-34.911832330705217</c:v>
                </c:pt>
                <c:pt idx="82">
                  <c:v>-35.092867630725188</c:v>
                </c:pt>
                <c:pt idx="83">
                  <c:v>-35.280495784488537</c:v>
                </c:pt>
                <c:pt idx="84">
                  <c:v>-35.321055836870912</c:v>
                </c:pt>
                <c:pt idx="85">
                  <c:v>-35.516734234805121</c:v>
                </c:pt>
                <c:pt idx="86">
                  <c:v>-35.619602997624803</c:v>
                </c:pt>
                <c:pt idx="87">
                  <c:v>-35.674810975000497</c:v>
                </c:pt>
              </c:numCache>
            </c:numRef>
          </c:xVal>
          <c:yVal>
            <c:numRef>
              <c:f>'Kraft 55 NR'!$R$2:$R$89</c:f>
              <c:numCache>
                <c:formatCode>General</c:formatCode>
                <c:ptCount val="88"/>
                <c:pt idx="0">
                  <c:v>-50.950908150571344</c:v>
                </c:pt>
                <c:pt idx="1">
                  <c:v>-46.830802248647991</c:v>
                </c:pt>
                <c:pt idx="2">
                  <c:v>-41.560935948972201</c:v>
                </c:pt>
                <c:pt idx="3">
                  <c:v>-36.356261872912434</c:v>
                </c:pt>
                <c:pt idx="4">
                  <c:v>-30.638328812990263</c:v>
                </c:pt>
                <c:pt idx="5">
                  <c:v>-25.011556497895768</c:v>
                </c:pt>
                <c:pt idx="6">
                  <c:v>-19.159213626262932</c:v>
                </c:pt>
                <c:pt idx="7">
                  <c:v>-13.363415668763604</c:v>
                </c:pt>
                <c:pt idx="8">
                  <c:v>-7.9798189002548012</c:v>
                </c:pt>
                <c:pt idx="9">
                  <c:v>-2.7428634138709151</c:v>
                </c:pt>
                <c:pt idx="10">
                  <c:v>2.2370560020833392</c:v>
                </c:pt>
                <c:pt idx="11">
                  <c:v>6.7956022760063632</c:v>
                </c:pt>
                <c:pt idx="12">
                  <c:v>10.964118604234768</c:v>
                </c:pt>
                <c:pt idx="13">
                  <c:v>14.849404593279989</c:v>
                </c:pt>
                <c:pt idx="14">
                  <c:v>18.363956549425424</c:v>
                </c:pt>
                <c:pt idx="15">
                  <c:v>21.501937731135033</c:v>
                </c:pt>
                <c:pt idx="16">
                  <c:v>24.386881712430764</c:v>
                </c:pt>
                <c:pt idx="17">
                  <c:v>26.888400121733625</c:v>
                </c:pt>
                <c:pt idx="18">
                  <c:v>29.136682509019991</c:v>
                </c:pt>
                <c:pt idx="19">
                  <c:v>31.319588254363307</c:v>
                </c:pt>
                <c:pt idx="20">
                  <c:v>33.178430392527702</c:v>
                </c:pt>
                <c:pt idx="21">
                  <c:v>34.761045593092128</c:v>
                </c:pt>
                <c:pt idx="22">
                  <c:v>36.101328573909235</c:v>
                </c:pt>
                <c:pt idx="23">
                  <c:v>37.426945379956834</c:v>
                </c:pt>
                <c:pt idx="24">
                  <c:v>38.686262250171737</c:v>
                </c:pt>
                <c:pt idx="25">
                  <c:v>39.558578736090602</c:v>
                </c:pt>
                <c:pt idx="26">
                  <c:v>40.57470777593219</c:v>
                </c:pt>
                <c:pt idx="27">
                  <c:v>41.377796633536512</c:v>
                </c:pt>
                <c:pt idx="28">
                  <c:v>42.20030050436192</c:v>
                </c:pt>
                <c:pt idx="29">
                  <c:v>42.824661219008213</c:v>
                </c:pt>
                <c:pt idx="30">
                  <c:v>43.472302245712065</c:v>
                </c:pt>
                <c:pt idx="31">
                  <c:v>44.068005538496074</c:v>
                </c:pt>
                <c:pt idx="32">
                  <c:v>44.580919379738134</c:v>
                </c:pt>
                <c:pt idx="33">
                  <c:v>45.011970665663824</c:v>
                </c:pt>
                <c:pt idx="34">
                  <c:v>45.521625866314537</c:v>
                </c:pt>
                <c:pt idx="35">
                  <c:v>45.905755165730724</c:v>
                </c:pt>
                <c:pt idx="36">
                  <c:v>46.256825414473205</c:v>
                </c:pt>
                <c:pt idx="37">
                  <c:v>46.661289281661546</c:v>
                </c:pt>
                <c:pt idx="38">
                  <c:v>46.97558390151076</c:v>
                </c:pt>
                <c:pt idx="39">
                  <c:v>47.27682847994874</c:v>
                </c:pt>
                <c:pt idx="40">
                  <c:v>47.61777239154965</c:v>
                </c:pt>
                <c:pt idx="41">
                  <c:v>47.886394494307424</c:v>
                </c:pt>
                <c:pt idx="42">
                  <c:v>48.140672988675163</c:v>
                </c:pt>
                <c:pt idx="43">
                  <c:v>48.432766143814796</c:v>
                </c:pt>
                <c:pt idx="44">
                  <c:v>48.668968562029619</c:v>
                </c:pt>
                <c:pt idx="45">
                  <c:v>48.882311495328878</c:v>
                </c:pt>
                <c:pt idx="46">
                  <c:v>49.196469292425306</c:v>
                </c:pt>
                <c:pt idx="47">
                  <c:v>49.412236349249689</c:v>
                </c:pt>
                <c:pt idx="48">
                  <c:v>49.580334739354669</c:v>
                </c:pt>
                <c:pt idx="49">
                  <c:v>49.877820015217985</c:v>
                </c:pt>
                <c:pt idx="50">
                  <c:v>50.054331786827355</c:v>
                </c:pt>
                <c:pt idx="51">
                  <c:v>50.333351592012839</c:v>
                </c:pt>
                <c:pt idx="52">
                  <c:v>50.483615772000597</c:v>
                </c:pt>
                <c:pt idx="53">
                  <c:v>50.771194460928236</c:v>
                </c:pt>
                <c:pt idx="54">
                  <c:v>50.960034301418084</c:v>
                </c:pt>
                <c:pt idx="55">
                  <c:v>51.199191439241318</c:v>
                </c:pt>
                <c:pt idx="56">
                  <c:v>51.349151450474537</c:v>
                </c:pt>
                <c:pt idx="57">
                  <c:v>51.654612098117859</c:v>
                </c:pt>
                <c:pt idx="58">
                  <c:v>51.809508122632074</c:v>
                </c:pt>
                <c:pt idx="59">
                  <c:v>52.106854747152205</c:v>
                </c:pt>
                <c:pt idx="60">
                  <c:v>52.267892140510853</c:v>
                </c:pt>
                <c:pt idx="61">
                  <c:v>52.53381914918976</c:v>
                </c:pt>
                <c:pt idx="62">
                  <c:v>52.790404907509341</c:v>
                </c:pt>
                <c:pt idx="63">
                  <c:v>52.98398032136388</c:v>
                </c:pt>
                <c:pt idx="64">
                  <c:v>53.324732925449048</c:v>
                </c:pt>
                <c:pt idx="65">
                  <c:v>53.474401824226653</c:v>
                </c:pt>
                <c:pt idx="66">
                  <c:v>53.810480251739492</c:v>
                </c:pt>
                <c:pt idx="67">
                  <c:v>54.00667596357286</c:v>
                </c:pt>
                <c:pt idx="68">
                  <c:v>54.30329758809448</c:v>
                </c:pt>
                <c:pt idx="69">
                  <c:v>54.591671554614528</c:v>
                </c:pt>
                <c:pt idx="70">
                  <c:v>54.88024916754231</c:v>
                </c:pt>
                <c:pt idx="71">
                  <c:v>55.125759121557579</c:v>
                </c:pt>
                <c:pt idx="72">
                  <c:v>55.503800202418532</c:v>
                </c:pt>
                <c:pt idx="73">
                  <c:v>55.777902781689413</c:v>
                </c:pt>
                <c:pt idx="74">
                  <c:v>56.091228394181449</c:v>
                </c:pt>
                <c:pt idx="75">
                  <c:v>56.458693561239599</c:v>
                </c:pt>
                <c:pt idx="76">
                  <c:v>56.819784156381374</c:v>
                </c:pt>
                <c:pt idx="77">
                  <c:v>57.170325973095309</c:v>
                </c:pt>
                <c:pt idx="78">
                  <c:v>57.577411834319655</c:v>
                </c:pt>
                <c:pt idx="79">
                  <c:v>58.028626935983482</c:v>
                </c:pt>
                <c:pt idx="80">
                  <c:v>58.424037256604436</c:v>
                </c:pt>
                <c:pt idx="81">
                  <c:v>58.821604316364656</c:v>
                </c:pt>
                <c:pt idx="82">
                  <c:v>59.377178716875605</c:v>
                </c:pt>
                <c:pt idx="83">
                  <c:v>59.875991244036292</c:v>
                </c:pt>
                <c:pt idx="84">
                  <c:v>60.307067661540025</c:v>
                </c:pt>
                <c:pt idx="85">
                  <c:v>60.98439164303614</c:v>
                </c:pt>
                <c:pt idx="86">
                  <c:v>61.580893273393528</c:v>
                </c:pt>
                <c:pt idx="87">
                  <c:v>62.186526585952031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B4-4AB0-B18E-E3B01D32830F}"/>
            </c:ext>
          </c:extLst>
        </c:ser>
        <c:ser>
          <c:idx val="3"/>
          <c:order val="3"/>
          <c:tx>
            <c:v>E</c:v>
          </c:tx>
          <c:spPr>
            <a:ln w="28575">
              <a:noFill/>
            </a:ln>
          </c:spPr>
          <c:xVal>
            <c:numRef>
              <c:f>'Kraft 60 GR'!$T$2:$T$90</c:f>
              <c:numCache>
                <c:formatCode>General</c:formatCode>
                <c:ptCount val="89"/>
                <c:pt idx="0">
                  <c:v>-125</c:v>
                </c:pt>
                <c:pt idx="1">
                  <c:v>-124.17129999999999</c:v>
                </c:pt>
                <c:pt idx="2">
                  <c:v>-123.37249999999999</c:v>
                </c:pt>
                <c:pt idx="3">
                  <c:v>-122.60720000000002</c:v>
                </c:pt>
                <c:pt idx="4">
                  <c:v>-121.88779999999998</c:v>
                </c:pt>
                <c:pt idx="5">
                  <c:v>-121.21429999999999</c:v>
                </c:pt>
                <c:pt idx="6">
                  <c:v>-120.59259999999999</c:v>
                </c:pt>
                <c:pt idx="7">
                  <c:v>-120.0223</c:v>
                </c:pt>
                <c:pt idx="8">
                  <c:v>-119.49640000000001</c:v>
                </c:pt>
                <c:pt idx="9">
                  <c:v>-119.02069999999999</c:v>
                </c:pt>
                <c:pt idx="10">
                  <c:v>-118.5812</c:v>
                </c:pt>
                <c:pt idx="11">
                  <c:v>-118.18509999999999</c:v>
                </c:pt>
                <c:pt idx="12">
                  <c:v>-117.8176</c:v>
                </c:pt>
                <c:pt idx="13">
                  <c:v>-117.4752</c:v>
                </c:pt>
                <c:pt idx="14">
                  <c:v>-117.15409999999999</c:v>
                </c:pt>
                <c:pt idx="15">
                  <c:v>-116.8506</c:v>
                </c:pt>
                <c:pt idx="16">
                  <c:v>-116.5547</c:v>
                </c:pt>
                <c:pt idx="17">
                  <c:v>-116.2689</c:v>
                </c:pt>
                <c:pt idx="18">
                  <c:v>-115.9816</c:v>
                </c:pt>
                <c:pt idx="19">
                  <c:v>-115.69279999999999</c:v>
                </c:pt>
                <c:pt idx="20">
                  <c:v>-115.4016</c:v>
                </c:pt>
                <c:pt idx="21">
                  <c:v>-115.10180000000001</c:v>
                </c:pt>
                <c:pt idx="22">
                  <c:v>-114.79</c:v>
                </c:pt>
                <c:pt idx="23">
                  <c:v>-114.46669999999999</c:v>
                </c:pt>
                <c:pt idx="24">
                  <c:v>-114.12769999999999</c:v>
                </c:pt>
                <c:pt idx="25">
                  <c:v>-113.7706</c:v>
                </c:pt>
                <c:pt idx="26">
                  <c:v>-113.39990000000002</c:v>
                </c:pt>
                <c:pt idx="27">
                  <c:v>-113.01049999999999</c:v>
                </c:pt>
                <c:pt idx="28">
                  <c:v>-112.59939999999999</c:v>
                </c:pt>
                <c:pt idx="29">
                  <c:v>-112.16759999999999</c:v>
                </c:pt>
                <c:pt idx="30">
                  <c:v>-111.717</c:v>
                </c:pt>
                <c:pt idx="31">
                  <c:v>-111.2437</c:v>
                </c:pt>
                <c:pt idx="32">
                  <c:v>-110.7491</c:v>
                </c:pt>
                <c:pt idx="33">
                  <c:v>-110.23220000000001</c:v>
                </c:pt>
                <c:pt idx="34">
                  <c:v>-109.69200000000001</c:v>
                </c:pt>
                <c:pt idx="35">
                  <c:v>-109.1319</c:v>
                </c:pt>
                <c:pt idx="36">
                  <c:v>-108.5474</c:v>
                </c:pt>
                <c:pt idx="37">
                  <c:v>-107.94460000000001</c:v>
                </c:pt>
                <c:pt idx="38">
                  <c:v>-107.31480000000001</c:v>
                </c:pt>
                <c:pt idx="39">
                  <c:v>-106.66560000000001</c:v>
                </c:pt>
                <c:pt idx="40">
                  <c:v>-105.99449999999999</c:v>
                </c:pt>
                <c:pt idx="41">
                  <c:v>-105.30030000000001</c:v>
                </c:pt>
                <c:pt idx="42">
                  <c:v>-104.58560000000001</c:v>
                </c:pt>
                <c:pt idx="43">
                  <c:v>-103.85149999999999</c:v>
                </c:pt>
                <c:pt idx="44">
                  <c:v>-103.09179999999998</c:v>
                </c:pt>
                <c:pt idx="45">
                  <c:v>-102.31549999999999</c:v>
                </c:pt>
                <c:pt idx="46">
                  <c:v>-101.5198</c:v>
                </c:pt>
                <c:pt idx="47">
                  <c:v>-100.69980000000001</c:v>
                </c:pt>
                <c:pt idx="48">
                  <c:v>-99.86569999999999</c:v>
                </c:pt>
                <c:pt idx="49">
                  <c:v>-99.008600000000001</c:v>
                </c:pt>
                <c:pt idx="50">
                  <c:v>-98.132199999999997</c:v>
                </c:pt>
                <c:pt idx="51">
                  <c:v>-97.240299999999991</c:v>
                </c:pt>
                <c:pt idx="52">
                  <c:v>-96.329099999999997</c:v>
                </c:pt>
                <c:pt idx="53">
                  <c:v>-95.397699999999986</c:v>
                </c:pt>
                <c:pt idx="54">
                  <c:v>-94.453099999999992</c:v>
                </c:pt>
                <c:pt idx="55">
                  <c:v>-93.4893</c:v>
                </c:pt>
                <c:pt idx="56">
                  <c:v>-92.512700000000024</c:v>
                </c:pt>
                <c:pt idx="57">
                  <c:v>-91.514399999999995</c:v>
                </c:pt>
                <c:pt idx="58">
                  <c:v>-90.506800000000013</c:v>
                </c:pt>
                <c:pt idx="59">
                  <c:v>-89.478899999999996</c:v>
                </c:pt>
                <c:pt idx="60">
                  <c:v>-88.441700000000012</c:v>
                </c:pt>
                <c:pt idx="61">
                  <c:v>-87.38669999999999</c:v>
                </c:pt>
                <c:pt idx="62">
                  <c:v>-86.318799999999996</c:v>
                </c:pt>
                <c:pt idx="63">
                  <c:v>-85.239099999999993</c:v>
                </c:pt>
                <c:pt idx="64">
                  <c:v>-84.146599999999992</c:v>
                </c:pt>
                <c:pt idx="65">
                  <c:v>-83.043599999999998</c:v>
                </c:pt>
                <c:pt idx="66">
                  <c:v>-81.925300000000007</c:v>
                </c:pt>
                <c:pt idx="67">
                  <c:v>-80.801599999999993</c:v>
                </c:pt>
                <c:pt idx="68">
                  <c:v>-79.662499999999994</c:v>
                </c:pt>
                <c:pt idx="69">
                  <c:v>-78.514399999999995</c:v>
                </c:pt>
                <c:pt idx="70">
                  <c:v>-77.359499999999997</c:v>
                </c:pt>
                <c:pt idx="71">
                  <c:v>-76.196699999999993</c:v>
                </c:pt>
                <c:pt idx="72">
                  <c:v>-75.02239999999999</c:v>
                </c:pt>
                <c:pt idx="73">
                  <c:v>-73.842600000000004</c:v>
                </c:pt>
                <c:pt idx="74">
                  <c:v>-72.654899999999998</c:v>
                </c:pt>
                <c:pt idx="75">
                  <c:v>-71.460700000000003</c:v>
                </c:pt>
                <c:pt idx="76">
                  <c:v>-70.262100000000004</c:v>
                </c:pt>
                <c:pt idx="77">
                  <c:v>-69.056899999999985</c:v>
                </c:pt>
                <c:pt idx="78">
                  <c:v>-67.848799999999997</c:v>
                </c:pt>
                <c:pt idx="79">
                  <c:v>-66.638800000000003</c:v>
                </c:pt>
                <c:pt idx="80">
                  <c:v>-65.424600000000012</c:v>
                </c:pt>
                <c:pt idx="81">
                  <c:v>-64.209999999999994</c:v>
                </c:pt>
                <c:pt idx="82">
                  <c:v>-62.990900000000003</c:v>
                </c:pt>
                <c:pt idx="83">
                  <c:v>-61.774800000000006</c:v>
                </c:pt>
                <c:pt idx="84">
                  <c:v>-60.560699999999997</c:v>
                </c:pt>
                <c:pt idx="85">
                  <c:v>-59.342000000000006</c:v>
                </c:pt>
                <c:pt idx="86">
                  <c:v>-58.13239999999999</c:v>
                </c:pt>
                <c:pt idx="87">
                  <c:v>-56.924199999999999</c:v>
                </c:pt>
                <c:pt idx="88">
                  <c:v>-55.72</c:v>
                </c:pt>
              </c:numCache>
            </c:numRef>
          </c:xVal>
          <c:yVal>
            <c:numRef>
              <c:f>'Kraft 55 NR'!$U$2:$U$90</c:f>
              <c:numCache>
                <c:formatCode>General</c:formatCode>
                <c:ptCount val="89"/>
                <c:pt idx="0">
                  <c:v>-5</c:v>
                </c:pt>
                <c:pt idx="1">
                  <c:v>-2.2227000000000006</c:v>
                </c:pt>
                <c:pt idx="2">
                  <c:v>0.60550000000000015</c:v>
                </c:pt>
                <c:pt idx="3">
                  <c:v>3.4774000000000003</c:v>
                </c:pt>
                <c:pt idx="4">
                  <c:v>6.3762000000000008</c:v>
                </c:pt>
                <c:pt idx="5">
                  <c:v>9.2921000000000014</c:v>
                </c:pt>
                <c:pt idx="6">
                  <c:v>12.208399999999997</c:v>
                </c:pt>
                <c:pt idx="7">
                  <c:v>15.117699999999999</c:v>
                </c:pt>
                <c:pt idx="8">
                  <c:v>18.011200000000002</c:v>
                </c:pt>
                <c:pt idx="9">
                  <c:v>20.872499999999999</c:v>
                </c:pt>
                <c:pt idx="10">
                  <c:v>23.697000000000006</c:v>
                </c:pt>
                <c:pt idx="11">
                  <c:v>26.481299999999997</c:v>
                </c:pt>
                <c:pt idx="12">
                  <c:v>29.216200000000001</c:v>
                </c:pt>
                <c:pt idx="13">
                  <c:v>31.897600000000001</c:v>
                </c:pt>
                <c:pt idx="14">
                  <c:v>34.528500000000001</c:v>
                </c:pt>
                <c:pt idx="15">
                  <c:v>37.103799999999993</c:v>
                </c:pt>
                <c:pt idx="16">
                  <c:v>39.623700000000007</c:v>
                </c:pt>
                <c:pt idx="17">
                  <c:v>42.087900000000005</c:v>
                </c:pt>
                <c:pt idx="18">
                  <c:v>44.497199999999999</c:v>
                </c:pt>
                <c:pt idx="19">
                  <c:v>46.851399999999991</c:v>
                </c:pt>
                <c:pt idx="20">
                  <c:v>49.154999999999994</c:v>
                </c:pt>
                <c:pt idx="21">
                  <c:v>51.405999999999999</c:v>
                </c:pt>
                <c:pt idx="22">
                  <c:v>53.609000000000002</c:v>
                </c:pt>
                <c:pt idx="23">
                  <c:v>55.7669</c:v>
                </c:pt>
                <c:pt idx="24">
                  <c:v>57.875700000000002</c:v>
                </c:pt>
                <c:pt idx="25">
                  <c:v>59.942</c:v>
                </c:pt>
                <c:pt idx="26">
                  <c:v>61.965500000000006</c:v>
                </c:pt>
                <c:pt idx="27">
                  <c:v>63.947900000000004</c:v>
                </c:pt>
                <c:pt idx="28">
                  <c:v>65.891199999999998</c:v>
                </c:pt>
                <c:pt idx="29">
                  <c:v>67.796400000000006</c:v>
                </c:pt>
                <c:pt idx="30">
                  <c:v>69.66279999999999</c:v>
                </c:pt>
                <c:pt idx="31">
                  <c:v>71.496100000000013</c:v>
                </c:pt>
                <c:pt idx="32">
                  <c:v>73.294699999999992</c:v>
                </c:pt>
                <c:pt idx="33">
                  <c:v>75.059600000000003</c:v>
                </c:pt>
                <c:pt idx="34">
                  <c:v>76.793800000000005</c:v>
                </c:pt>
                <c:pt idx="35">
                  <c:v>78.494699999999995</c:v>
                </c:pt>
                <c:pt idx="36">
                  <c:v>80.164400000000001</c:v>
                </c:pt>
                <c:pt idx="37">
                  <c:v>81.806200000000004</c:v>
                </c:pt>
                <c:pt idx="38">
                  <c:v>83.417400000000015</c:v>
                </c:pt>
                <c:pt idx="39">
                  <c:v>85.000199999999992</c:v>
                </c:pt>
                <c:pt idx="40">
                  <c:v>86.555700000000002</c:v>
                </c:pt>
                <c:pt idx="41">
                  <c:v>88.08189999999999</c:v>
                </c:pt>
                <c:pt idx="42">
                  <c:v>89.579200000000014</c:v>
                </c:pt>
                <c:pt idx="43">
                  <c:v>91.053100000000015</c:v>
                </c:pt>
                <c:pt idx="44">
                  <c:v>92.499800000000008</c:v>
                </c:pt>
                <c:pt idx="45">
                  <c:v>93.917900000000017</c:v>
                </c:pt>
                <c:pt idx="46">
                  <c:v>95.314599999999984</c:v>
                </c:pt>
                <c:pt idx="47">
                  <c:v>96.680999999999983</c:v>
                </c:pt>
                <c:pt idx="48">
                  <c:v>98.020700000000019</c:v>
                </c:pt>
                <c:pt idx="49">
                  <c:v>99.33959999999999</c:v>
                </c:pt>
                <c:pt idx="50">
                  <c:v>100.62899999999999</c:v>
                </c:pt>
                <c:pt idx="51">
                  <c:v>101.8973</c:v>
                </c:pt>
                <c:pt idx="52">
                  <c:v>103.1371</c:v>
                </c:pt>
                <c:pt idx="53">
                  <c:v>104.35290000000001</c:v>
                </c:pt>
                <c:pt idx="54">
                  <c:v>105.54349999999999</c:v>
                </c:pt>
                <c:pt idx="55">
                  <c:v>106.7101</c:v>
                </c:pt>
                <c:pt idx="56">
                  <c:v>107.84990000000001</c:v>
                </c:pt>
                <c:pt idx="57">
                  <c:v>108.96779999999998</c:v>
                </c:pt>
                <c:pt idx="58">
                  <c:v>110.05880000000002</c:v>
                </c:pt>
                <c:pt idx="59">
                  <c:v>111.12629999999999</c:v>
                </c:pt>
                <c:pt idx="60">
                  <c:v>112.16790000000002</c:v>
                </c:pt>
                <c:pt idx="61">
                  <c:v>113.1859</c:v>
                </c:pt>
                <c:pt idx="62">
                  <c:v>114.1776</c:v>
                </c:pt>
                <c:pt idx="63">
                  <c:v>115.1455</c:v>
                </c:pt>
                <c:pt idx="64">
                  <c:v>116.0896</c:v>
                </c:pt>
                <c:pt idx="65">
                  <c:v>117.00579999999999</c:v>
                </c:pt>
                <c:pt idx="66">
                  <c:v>117.9003</c:v>
                </c:pt>
                <c:pt idx="67">
                  <c:v>118.76819999999999</c:v>
                </c:pt>
                <c:pt idx="68">
                  <c:v>119.61290000000001</c:v>
                </c:pt>
                <c:pt idx="69">
                  <c:v>120.42960000000001</c:v>
                </c:pt>
                <c:pt idx="70">
                  <c:v>121.2243</c:v>
                </c:pt>
                <c:pt idx="71">
                  <c:v>121.99549999999999</c:v>
                </c:pt>
                <c:pt idx="72">
                  <c:v>122.74080000000001</c:v>
                </c:pt>
                <c:pt idx="73">
                  <c:v>123.46000000000001</c:v>
                </c:pt>
                <c:pt idx="74">
                  <c:v>124.1557</c:v>
                </c:pt>
                <c:pt idx="75">
                  <c:v>124.8263</c:v>
                </c:pt>
                <c:pt idx="76">
                  <c:v>125.47329999999999</c:v>
                </c:pt>
                <c:pt idx="77">
                  <c:v>126.0937</c:v>
                </c:pt>
                <c:pt idx="78">
                  <c:v>126.69140000000002</c:v>
                </c:pt>
                <c:pt idx="79">
                  <c:v>127.26639999999999</c:v>
                </c:pt>
                <c:pt idx="80">
                  <c:v>127.81219999999999</c:v>
                </c:pt>
                <c:pt idx="81">
                  <c:v>128.33619999999999</c:v>
                </c:pt>
                <c:pt idx="82">
                  <c:v>128.83710000000002</c:v>
                </c:pt>
                <c:pt idx="83">
                  <c:v>129.31360000000001</c:v>
                </c:pt>
                <c:pt idx="84">
                  <c:v>129.76570000000001</c:v>
                </c:pt>
                <c:pt idx="85">
                  <c:v>130.1942</c:v>
                </c:pt>
                <c:pt idx="86">
                  <c:v>130.60060000000001</c:v>
                </c:pt>
                <c:pt idx="87">
                  <c:v>130.98220000000001</c:v>
                </c:pt>
                <c:pt idx="88">
                  <c:v>131.3424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B4-4AB0-B18E-E3B01D32830F}"/>
            </c:ext>
          </c:extLst>
        </c:ser>
        <c:ser>
          <c:idx val="4"/>
          <c:order val="4"/>
          <c:tx>
            <c:v>G</c:v>
          </c:tx>
          <c:spPr>
            <a:ln w="28575">
              <a:noFill/>
            </a:ln>
          </c:spPr>
          <c:xVal>
            <c:numRef>
              <c:f>'Kraft 60 GR'!$Y$2:$Y$90</c:f>
              <c:numCache>
                <c:formatCode>General</c:formatCode>
                <c:ptCount val="89"/>
                <c:pt idx="0">
                  <c:v>-17.5</c:v>
                </c:pt>
                <c:pt idx="1">
                  <c:v>-10.210839999999999</c:v>
                </c:pt>
                <c:pt idx="2">
                  <c:v>-2.9890999999999988</c:v>
                </c:pt>
                <c:pt idx="3">
                  <c:v>4.162589999999998</c:v>
                </c:pt>
                <c:pt idx="4">
                  <c:v>11.230860000000002</c:v>
                </c:pt>
                <c:pt idx="5">
                  <c:v>18.211410000000008</c:v>
                </c:pt>
                <c:pt idx="6">
                  <c:v>25.095220000000001</c:v>
                </c:pt>
                <c:pt idx="7">
                  <c:v>31.887960000000003</c:v>
                </c:pt>
                <c:pt idx="8">
                  <c:v>38.592330000000004</c:v>
                </c:pt>
                <c:pt idx="9">
                  <c:v>45.196289999999998</c:v>
                </c:pt>
                <c:pt idx="10">
                  <c:v>51.705240000000018</c:v>
                </c:pt>
                <c:pt idx="11">
                  <c:v>58.135419999999996</c:v>
                </c:pt>
                <c:pt idx="12">
                  <c:v>64.472920000000016</c:v>
                </c:pt>
                <c:pt idx="13">
                  <c:v>70.723389999999995</c:v>
                </c:pt>
                <c:pt idx="14">
                  <c:v>76.905470000000008</c:v>
                </c:pt>
                <c:pt idx="15">
                  <c:v>83.010169999999988</c:v>
                </c:pt>
                <c:pt idx="16">
                  <c:v>89.043190000000024</c:v>
                </c:pt>
                <c:pt idx="17">
                  <c:v>95.008480000000006</c:v>
                </c:pt>
                <c:pt idx="18">
                  <c:v>100.90377000000001</c:v>
                </c:pt>
                <c:pt idx="19">
                  <c:v>106.73335999999999</c:v>
                </c:pt>
                <c:pt idx="20">
                  <c:v>112.50557000000001</c:v>
                </c:pt>
                <c:pt idx="21">
                  <c:v>118.21176</c:v>
                </c:pt>
                <c:pt idx="22">
                  <c:v>123.86060000000001</c:v>
                </c:pt>
                <c:pt idx="23">
                  <c:v>129.45374000000001</c:v>
                </c:pt>
                <c:pt idx="24">
                  <c:v>134.98053999999999</c:v>
                </c:pt>
                <c:pt idx="25">
                  <c:v>140.44866999999999</c:v>
                </c:pt>
                <c:pt idx="26">
                  <c:v>145.86008000000001</c:v>
                </c:pt>
                <c:pt idx="27">
                  <c:v>151.20814999999999</c:v>
                </c:pt>
                <c:pt idx="28">
                  <c:v>156.49588</c:v>
                </c:pt>
                <c:pt idx="29">
                  <c:v>161.72227000000001</c:v>
                </c:pt>
                <c:pt idx="30">
                  <c:v>166.88229999999999</c:v>
                </c:pt>
                <c:pt idx="31">
                  <c:v>171.98299000000003</c:v>
                </c:pt>
                <c:pt idx="32">
                  <c:v>177.01766999999998</c:v>
                </c:pt>
                <c:pt idx="33">
                  <c:v>181.98734000000002</c:v>
                </c:pt>
                <c:pt idx="34">
                  <c:v>186.893</c:v>
                </c:pt>
                <c:pt idx="35">
                  <c:v>191.72598000000002</c:v>
                </c:pt>
                <c:pt idx="36">
                  <c:v>196.48863000000003</c:v>
                </c:pt>
                <c:pt idx="37">
                  <c:v>201.18657000000002</c:v>
                </c:pt>
                <c:pt idx="38">
                  <c:v>205.80721000000003</c:v>
                </c:pt>
                <c:pt idx="39">
                  <c:v>210.35682</c:v>
                </c:pt>
                <c:pt idx="40">
                  <c:v>214.83575000000002</c:v>
                </c:pt>
                <c:pt idx="41">
                  <c:v>219.23035999999999</c:v>
                </c:pt>
                <c:pt idx="42">
                  <c:v>223.54762000000002</c:v>
                </c:pt>
                <c:pt idx="43">
                  <c:v>227.79385000000002</c:v>
                </c:pt>
                <c:pt idx="44">
                  <c:v>231.95611000000005</c:v>
                </c:pt>
                <c:pt idx="45">
                  <c:v>236.03400000000002</c:v>
                </c:pt>
                <c:pt idx="46">
                  <c:v>240.04085999999998</c:v>
                </c:pt>
                <c:pt idx="47">
                  <c:v>243.94975999999997</c:v>
                </c:pt>
                <c:pt idx="48">
                  <c:v>247.77394000000004</c:v>
                </c:pt>
                <c:pt idx="49">
                  <c:v>251.52111999999997</c:v>
                </c:pt>
                <c:pt idx="50">
                  <c:v>255.16963999999999</c:v>
                </c:pt>
                <c:pt idx="51">
                  <c:v>258.74011000000002</c:v>
                </c:pt>
                <c:pt idx="52">
                  <c:v>262.21192000000002</c:v>
                </c:pt>
                <c:pt idx="53">
                  <c:v>265.59339000000006</c:v>
                </c:pt>
                <c:pt idx="54">
                  <c:v>268.88182</c:v>
                </c:pt>
                <c:pt idx="55">
                  <c:v>272.07891000000001</c:v>
                </c:pt>
                <c:pt idx="56">
                  <c:v>275.17728999999997</c:v>
                </c:pt>
                <c:pt idx="57">
                  <c:v>278.18468000000001</c:v>
                </c:pt>
                <c:pt idx="58">
                  <c:v>281.09201000000002</c:v>
                </c:pt>
                <c:pt idx="59">
                  <c:v>283.90168</c:v>
                </c:pt>
                <c:pt idx="60">
                  <c:v>286.61129000000005</c:v>
                </c:pt>
                <c:pt idx="61">
                  <c:v>289.22289000000001</c:v>
                </c:pt>
                <c:pt idx="62">
                  <c:v>291.72846000000004</c:v>
                </c:pt>
                <c:pt idx="63">
                  <c:v>294.13432000000006</c:v>
                </c:pt>
                <c:pt idx="64">
                  <c:v>296.44147000000004</c:v>
                </c:pt>
                <c:pt idx="65">
                  <c:v>298.63492000000002</c:v>
                </c:pt>
                <c:pt idx="66">
                  <c:v>300.73000999999999</c:v>
                </c:pt>
                <c:pt idx="67">
                  <c:v>302.71802000000002</c:v>
                </c:pt>
                <c:pt idx="68">
                  <c:v>304.60035000000005</c:v>
                </c:pt>
                <c:pt idx="69">
                  <c:v>306.36963000000003</c:v>
                </c:pt>
                <c:pt idx="70">
                  <c:v>308.0385</c:v>
                </c:pt>
                <c:pt idx="71">
                  <c:v>309.60064000000006</c:v>
                </c:pt>
                <c:pt idx="72">
                  <c:v>311.05007999999998</c:v>
                </c:pt>
                <c:pt idx="73">
                  <c:v>312.38512000000003</c:v>
                </c:pt>
                <c:pt idx="74">
                  <c:v>313.61342999999999</c:v>
                </c:pt>
                <c:pt idx="75">
                  <c:v>314.72834000000006</c:v>
                </c:pt>
                <c:pt idx="76">
                  <c:v>315.73516999999998</c:v>
                </c:pt>
                <c:pt idx="77">
                  <c:v>316.62127999999996</c:v>
                </c:pt>
                <c:pt idx="78">
                  <c:v>317.39996000000002</c:v>
                </c:pt>
                <c:pt idx="79">
                  <c:v>318.07020999999997</c:v>
                </c:pt>
                <c:pt idx="80">
                  <c:v>318.61207000000002</c:v>
                </c:pt>
                <c:pt idx="81">
                  <c:v>319.04615000000001</c:v>
                </c:pt>
                <c:pt idx="82">
                  <c:v>319.36483000000004</c:v>
                </c:pt>
                <c:pt idx="83">
                  <c:v>319.56706000000003</c:v>
                </c:pt>
                <c:pt idx="84">
                  <c:v>319.65384000000006</c:v>
                </c:pt>
                <c:pt idx="85">
                  <c:v>319.61790000000002</c:v>
                </c:pt>
                <c:pt idx="86">
                  <c:v>319.47113000000002</c:v>
                </c:pt>
                <c:pt idx="87">
                  <c:v>319.19994000000003</c:v>
                </c:pt>
                <c:pt idx="88">
                  <c:v>318.81129999999996</c:v>
                </c:pt>
              </c:numCache>
            </c:numRef>
          </c:xVal>
          <c:yVal>
            <c:numRef>
              <c:f>'Kraft 55 NR'!$Z$2:$Z$90</c:f>
              <c:numCache>
                <c:formatCode>General</c:formatCode>
                <c:ptCount val="89"/>
                <c:pt idx="0">
                  <c:v>331.37</c:v>
                </c:pt>
                <c:pt idx="1">
                  <c:v>332.21653079999993</c:v>
                </c:pt>
                <c:pt idx="2">
                  <c:v>333.021928</c:v>
                </c:pt>
                <c:pt idx="3">
                  <c:v>333.75665940000005</c:v>
                </c:pt>
                <c:pt idx="4">
                  <c:v>334.42625720000001</c:v>
                </c:pt>
                <c:pt idx="5">
                  <c:v>335.00746659999999</c:v>
                </c:pt>
                <c:pt idx="6">
                  <c:v>335.49919240000003</c:v>
                </c:pt>
                <c:pt idx="7">
                  <c:v>335.88515719999998</c:v>
                </c:pt>
                <c:pt idx="8">
                  <c:v>336.14310620000003</c:v>
                </c:pt>
                <c:pt idx="9">
                  <c:v>336.28784899999994</c:v>
                </c:pt>
                <c:pt idx="10">
                  <c:v>336.28787599999998</c:v>
                </c:pt>
                <c:pt idx="11">
                  <c:v>336.16239680000001</c:v>
                </c:pt>
                <c:pt idx="12">
                  <c:v>335.88847920000001</c:v>
                </c:pt>
                <c:pt idx="13">
                  <c:v>335.46875060000002</c:v>
                </c:pt>
                <c:pt idx="14">
                  <c:v>334.90191099999998</c:v>
                </c:pt>
                <c:pt idx="15">
                  <c:v>334.19388779999997</c:v>
                </c:pt>
                <c:pt idx="16">
                  <c:v>333.33142619999995</c:v>
                </c:pt>
                <c:pt idx="17">
                  <c:v>332.33440839999997</c:v>
                </c:pt>
                <c:pt idx="18">
                  <c:v>331.18560219999995</c:v>
                </c:pt>
                <c:pt idx="19">
                  <c:v>329.89826239999996</c:v>
                </c:pt>
                <c:pt idx="20">
                  <c:v>328.47473899999994</c:v>
                </c:pt>
                <c:pt idx="21">
                  <c:v>326.91733200000004</c:v>
                </c:pt>
                <c:pt idx="22">
                  <c:v>325.22176400000001</c:v>
                </c:pt>
                <c:pt idx="23">
                  <c:v>323.3976624</c:v>
                </c:pt>
                <c:pt idx="24">
                  <c:v>321.44532719999995</c:v>
                </c:pt>
                <c:pt idx="25">
                  <c:v>319.362481</c:v>
                </c:pt>
                <c:pt idx="26">
                  <c:v>317.16900600000002</c:v>
                </c:pt>
                <c:pt idx="27">
                  <c:v>314.85529740000004</c:v>
                </c:pt>
                <c:pt idx="28">
                  <c:v>312.4233552</c:v>
                </c:pt>
                <c:pt idx="29">
                  <c:v>309.8741794</c:v>
                </c:pt>
                <c:pt idx="30">
                  <c:v>307.22267479999999</c:v>
                </c:pt>
                <c:pt idx="31">
                  <c:v>304.45893660000002</c:v>
                </c:pt>
                <c:pt idx="32">
                  <c:v>301.59024219999998</c:v>
                </c:pt>
                <c:pt idx="33">
                  <c:v>298.61759159999997</c:v>
                </c:pt>
                <c:pt idx="34">
                  <c:v>295.54398479999998</c:v>
                </c:pt>
                <c:pt idx="35">
                  <c:v>292.37569919999999</c:v>
                </c:pt>
                <c:pt idx="36">
                  <c:v>289.10810739999999</c:v>
                </c:pt>
                <c:pt idx="37">
                  <c:v>285.75581420000003</c:v>
                </c:pt>
                <c:pt idx="38">
                  <c:v>282.30023740000001</c:v>
                </c:pt>
                <c:pt idx="39">
                  <c:v>278.76160920000001</c:v>
                </c:pt>
                <c:pt idx="40">
                  <c:v>275.13430219999998</c:v>
                </c:pt>
                <c:pt idx="41">
                  <c:v>271.42061640000003</c:v>
                </c:pt>
                <c:pt idx="42">
                  <c:v>267.62552920000002</c:v>
                </c:pt>
                <c:pt idx="43">
                  <c:v>263.75239059999996</c:v>
                </c:pt>
                <c:pt idx="44">
                  <c:v>259.78824579999997</c:v>
                </c:pt>
                <c:pt idx="45">
                  <c:v>255.75860439999994</c:v>
                </c:pt>
                <c:pt idx="46">
                  <c:v>251.65291159999998</c:v>
                </c:pt>
                <c:pt idx="47">
                  <c:v>247.46413999999999</c:v>
                </c:pt>
                <c:pt idx="48">
                  <c:v>243.21849919999997</c:v>
                </c:pt>
                <c:pt idx="49">
                  <c:v>238.8928296</c:v>
                </c:pt>
                <c:pt idx="50">
                  <c:v>234.49833599999999</c:v>
                </c:pt>
                <c:pt idx="51">
                  <c:v>230.04369579999999</c:v>
                </c:pt>
                <c:pt idx="52">
                  <c:v>225.52123159999999</c:v>
                </c:pt>
                <c:pt idx="53">
                  <c:v>220.93329339999997</c:v>
                </c:pt>
                <c:pt idx="54">
                  <c:v>216.29213599999997</c:v>
                </c:pt>
                <c:pt idx="55">
                  <c:v>211.58550459999998</c:v>
                </c:pt>
                <c:pt idx="56">
                  <c:v>206.83293140000004</c:v>
                </c:pt>
                <c:pt idx="57">
                  <c:v>202.01025679999998</c:v>
                </c:pt>
                <c:pt idx="58">
                  <c:v>197.14826779999999</c:v>
                </c:pt>
                <c:pt idx="59">
                  <c:v>192.22345479999996</c:v>
                </c:pt>
                <c:pt idx="60">
                  <c:v>187.26032739999999</c:v>
                </c:pt>
                <c:pt idx="61">
                  <c:v>182.24100339999998</c:v>
                </c:pt>
                <c:pt idx="62">
                  <c:v>177.17838759999998</c:v>
                </c:pt>
                <c:pt idx="63">
                  <c:v>172.07283000000001</c:v>
                </c:pt>
                <c:pt idx="64">
                  <c:v>166.92433059999996</c:v>
                </c:pt>
                <c:pt idx="65">
                  <c:v>161.73981679999997</c:v>
                </c:pt>
                <c:pt idx="66">
                  <c:v>156.50773380000001</c:v>
                </c:pt>
                <c:pt idx="67">
                  <c:v>151.25224119999999</c:v>
                </c:pt>
                <c:pt idx="68">
                  <c:v>145.9498294</c:v>
                </c:pt>
                <c:pt idx="69">
                  <c:v>140.6180306</c:v>
                </c:pt>
                <c:pt idx="70">
                  <c:v>135.25854480000001</c:v>
                </c:pt>
                <c:pt idx="71">
                  <c:v>129.87202199999999</c:v>
                </c:pt>
                <c:pt idx="72">
                  <c:v>124.4514848</c:v>
                </c:pt>
                <c:pt idx="73">
                  <c:v>119.010188</c:v>
                </c:pt>
                <c:pt idx="74">
                  <c:v>113.5418542</c:v>
                </c:pt>
                <c:pt idx="75">
                  <c:v>108.05376079999999</c:v>
                </c:pt>
                <c:pt idx="76">
                  <c:v>102.5452578</c:v>
                </c:pt>
                <c:pt idx="77">
                  <c:v>97.017645199999976</c:v>
                </c:pt>
                <c:pt idx="78">
                  <c:v>91.477250399999988</c:v>
                </c:pt>
                <c:pt idx="79">
                  <c:v>85.924073399999997</c:v>
                </c:pt>
                <c:pt idx="80">
                  <c:v>80.358064200000015</c:v>
                </c:pt>
                <c:pt idx="81">
                  <c:v>74.786900199999991</c:v>
                </c:pt>
                <c:pt idx="82">
                  <c:v>69.197976600000004</c:v>
                </c:pt>
                <c:pt idx="83">
                  <c:v>63.610175600000019</c:v>
                </c:pt>
                <c:pt idx="84">
                  <c:v>58.023497199999987</c:v>
                </c:pt>
                <c:pt idx="85">
                  <c:v>52.420709200000005</c:v>
                </c:pt>
                <c:pt idx="86">
                  <c:v>46.832648599999999</c:v>
                </c:pt>
                <c:pt idx="87">
                  <c:v>41.24073319999998</c:v>
                </c:pt>
                <c:pt idx="88">
                  <c:v>35.652940400000006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B4-4AB0-B18E-E3B01D32830F}"/>
            </c:ext>
          </c:extLst>
        </c:ser>
        <c:ser>
          <c:idx val="5"/>
          <c:order val="5"/>
          <c:tx>
            <c:v>H</c:v>
          </c:tx>
          <c:spPr>
            <a:ln w="28575">
              <a:noFill/>
            </a:ln>
          </c:spPr>
          <c:xVal>
            <c:numRef>
              <c:f>'Kraft 60 GR'!$AG$2:$AG$89</c:f>
              <c:numCache>
                <c:formatCode>General</c:formatCode>
                <c:ptCount val="88"/>
                <c:pt idx="0">
                  <c:v>19.498497648022351</c:v>
                </c:pt>
                <c:pt idx="1">
                  <c:v>26.026941177911326</c:v>
                </c:pt>
                <c:pt idx="2">
                  <c:v>31.245094978499409</c:v>
                </c:pt>
                <c:pt idx="3">
                  <c:v>35.921744854378815</c:v>
                </c:pt>
                <c:pt idx="4">
                  <c:v>39.482403168170165</c:v>
                </c:pt>
                <c:pt idx="5">
                  <c:v>42.208776755698878</c:v>
                </c:pt>
                <c:pt idx="6">
                  <c:v>43.82525795617336</c:v>
                </c:pt>
                <c:pt idx="7">
                  <c:v>44.40380767254365</c:v>
                </c:pt>
                <c:pt idx="8">
                  <c:v>44.366763056821341</c:v>
                </c:pt>
                <c:pt idx="9">
                  <c:v>43.334347050180966</c:v>
                </c:pt>
                <c:pt idx="10">
                  <c:v>41.631281854517255</c:v>
                </c:pt>
                <c:pt idx="11">
                  <c:v>39.329732795483991</c:v>
                </c:pt>
                <c:pt idx="12">
                  <c:v>36.473638952770102</c:v>
                </c:pt>
                <c:pt idx="13">
                  <c:v>33.100306582826818</c:v>
                </c:pt>
                <c:pt idx="14">
                  <c:v>29.496165899673841</c:v>
                </c:pt>
                <c:pt idx="15">
                  <c:v>25.490003170219822</c:v>
                </c:pt>
                <c:pt idx="16">
                  <c:v>21.380230282836834</c:v>
                </c:pt>
                <c:pt idx="17">
                  <c:v>17.057900676788421</c:v>
                </c:pt>
                <c:pt idx="18">
                  <c:v>12.643025683077312</c:v>
                </c:pt>
                <c:pt idx="19">
                  <c:v>8.2339090589715482</c:v>
                </c:pt>
                <c:pt idx="20">
                  <c:v>3.8633407621896225</c:v>
                </c:pt>
                <c:pt idx="21">
                  <c:v>-0.58776309617222466</c:v>
                </c:pt>
                <c:pt idx="22">
                  <c:v>-4.9656569430887885</c:v>
                </c:pt>
                <c:pt idx="23">
                  <c:v>-9.2313196164826223</c:v>
                </c:pt>
                <c:pt idx="24">
                  <c:v>-13.291216596313589</c:v>
                </c:pt>
                <c:pt idx="25">
                  <c:v>-17.440050092557414</c:v>
                </c:pt>
                <c:pt idx="26">
                  <c:v>-21.277293851575934</c:v>
                </c:pt>
                <c:pt idx="27">
                  <c:v>-25.021216032478506</c:v>
                </c:pt>
                <c:pt idx="28">
                  <c:v>-28.632565944983895</c:v>
                </c:pt>
                <c:pt idx="29">
                  <c:v>-32.134301305471737</c:v>
                </c:pt>
                <c:pt idx="30">
                  <c:v>-35.393054906535497</c:v>
                </c:pt>
                <c:pt idx="31">
                  <c:v>-38.538704771026232</c:v>
                </c:pt>
                <c:pt idx="32">
                  <c:v>-41.574542115860893</c:v>
                </c:pt>
                <c:pt idx="33">
                  <c:v>-44.40880289029343</c:v>
                </c:pt>
                <c:pt idx="34">
                  <c:v>-47.122692110785884</c:v>
                </c:pt>
                <c:pt idx="35">
                  <c:v>-49.704258975796655</c:v>
                </c:pt>
                <c:pt idx="36">
                  <c:v>-52.144116056267116</c:v>
                </c:pt>
                <c:pt idx="37">
                  <c:v>-54.411673189264683</c:v>
                </c:pt>
                <c:pt idx="38">
                  <c:v>-56.605897278784639</c:v>
                </c:pt>
                <c:pt idx="39">
                  <c:v>-58.676263433179898</c:v>
                </c:pt>
                <c:pt idx="40">
                  <c:v>-60.540740014522456</c:v>
                </c:pt>
                <c:pt idx="41">
                  <c:v>-62.419378267329265</c:v>
                </c:pt>
                <c:pt idx="42">
                  <c:v>-64.087186224989978</c:v>
                </c:pt>
                <c:pt idx="43">
                  <c:v>-65.646260844709687</c:v>
                </c:pt>
                <c:pt idx="44">
                  <c:v>-67.191950506026046</c:v>
                </c:pt>
                <c:pt idx="45">
                  <c:v>-68.571590646758125</c:v>
                </c:pt>
                <c:pt idx="46">
                  <c:v>-69.844378937761519</c:v>
                </c:pt>
                <c:pt idx="47">
                  <c:v>-71.107796453622768</c:v>
                </c:pt>
                <c:pt idx="48">
                  <c:v>-72.19929604113436</c:v>
                </c:pt>
                <c:pt idx="49">
                  <c:v>-73.243193769257147</c:v>
                </c:pt>
                <c:pt idx="50">
                  <c:v>-74.212553637107064</c:v>
                </c:pt>
                <c:pt idx="51">
                  <c:v>-75.111496154492144</c:v>
                </c:pt>
                <c:pt idx="52">
                  <c:v>-75.926988726455704</c:v>
                </c:pt>
                <c:pt idx="53">
                  <c:v>-76.666137679124247</c:v>
                </c:pt>
                <c:pt idx="54">
                  <c:v>-77.363963204280708</c:v>
                </c:pt>
                <c:pt idx="55">
                  <c:v>-78.005660661964512</c:v>
                </c:pt>
                <c:pt idx="56">
                  <c:v>-78.553136518978306</c:v>
                </c:pt>
                <c:pt idx="57">
                  <c:v>-79.076250333159152</c:v>
                </c:pt>
                <c:pt idx="58">
                  <c:v>-79.513002675254185</c:v>
                </c:pt>
                <c:pt idx="59">
                  <c:v>-79.922925828181349</c:v>
                </c:pt>
                <c:pt idx="60">
                  <c:v>-80.283667805834824</c:v>
                </c:pt>
                <c:pt idx="61">
                  <c:v>-80.568286457694697</c:v>
                </c:pt>
                <c:pt idx="62">
                  <c:v>-80.816993266452016</c:v>
                </c:pt>
                <c:pt idx="63">
                  <c:v>-81.066672924399498</c:v>
                </c:pt>
                <c:pt idx="64">
                  <c:v>-81.19187666106555</c:v>
                </c:pt>
                <c:pt idx="65">
                  <c:v>-81.329171638876446</c:v>
                </c:pt>
                <c:pt idx="66">
                  <c:v>-81.434398832476333</c:v>
                </c:pt>
                <c:pt idx="67">
                  <c:v>-81.467943507650972</c:v>
                </c:pt>
                <c:pt idx="68">
                  <c:v>-81.506987846797102</c:v>
                </c:pt>
                <c:pt idx="69">
                  <c:v>-81.483934534927542</c:v>
                </c:pt>
                <c:pt idx="70">
                  <c:v>-81.410630127979687</c:v>
                </c:pt>
                <c:pt idx="71">
                  <c:v>-81.340041070987667</c:v>
                </c:pt>
                <c:pt idx="72">
                  <c:v>-81.184769238120253</c:v>
                </c:pt>
                <c:pt idx="73">
                  <c:v>-81.061182071001966</c:v>
                </c:pt>
                <c:pt idx="74">
                  <c:v>-80.867280539070592</c:v>
                </c:pt>
                <c:pt idx="75">
                  <c:v>-80.668354870993767</c:v>
                </c:pt>
                <c:pt idx="76">
                  <c:v>-80.386583910160127</c:v>
                </c:pt>
                <c:pt idx="77">
                  <c:v>-80.13187338286896</c:v>
                </c:pt>
                <c:pt idx="78">
                  <c:v>-79.84156413226728</c:v>
                </c:pt>
                <c:pt idx="79">
                  <c:v>-79.479068844117819</c:v>
                </c:pt>
                <c:pt idx="80">
                  <c:v>-79.133852436515468</c:v>
                </c:pt>
                <c:pt idx="81">
                  <c:v>-78.749645553232654</c:v>
                </c:pt>
                <c:pt idx="82">
                  <c:v>-78.309252249752376</c:v>
                </c:pt>
                <c:pt idx="83">
                  <c:v>-77.891130690829357</c:v>
                </c:pt>
                <c:pt idx="84">
                  <c:v>-77.400773680298357</c:v>
                </c:pt>
                <c:pt idx="85">
                  <c:v>-76.881188549906341</c:v>
                </c:pt>
                <c:pt idx="86">
                  <c:v>-76.336352213995184</c:v>
                </c:pt>
                <c:pt idx="87">
                  <c:v>-75.746759197643868</c:v>
                </c:pt>
              </c:numCache>
            </c:numRef>
          </c:xVal>
          <c:yVal>
            <c:numRef>
              <c:f>'Kraft 55 NR'!$AH$2:$AH$89</c:f>
              <c:numCache>
                <c:formatCode>General</c:formatCode>
                <c:ptCount val="88"/>
                <c:pt idx="0">
                  <c:v>-79.786499358418041</c:v>
                </c:pt>
                <c:pt idx="1">
                  <c:v>-73.109847359207009</c:v>
                </c:pt>
                <c:pt idx="2">
                  <c:v>-65.397942488835355</c:v>
                </c:pt>
                <c:pt idx="3">
                  <c:v>-57.140630462914395</c:v>
                </c:pt>
                <c:pt idx="4">
                  <c:v>-48.272822906671252</c:v>
                </c:pt>
                <c:pt idx="5">
                  <c:v>-39.039314083736414</c:v>
                </c:pt>
                <c:pt idx="6">
                  <c:v>-29.518577877838183</c:v>
                </c:pt>
                <c:pt idx="7">
                  <c:v>-19.867099766588801</c:v>
                </c:pt>
                <c:pt idx="8">
                  <c:v>-10.286072014015978</c:v>
                </c:pt>
                <c:pt idx="9">
                  <c:v>-0.83133951505912407</c:v>
                </c:pt>
                <c:pt idx="10">
                  <c:v>8.3657529221890545</c:v>
                </c:pt>
                <c:pt idx="11">
                  <c:v>17.234788350582612</c:v>
                </c:pt>
                <c:pt idx="12">
                  <c:v>25.706616912517212</c:v>
                </c:pt>
                <c:pt idx="13">
                  <c:v>33.730986944347087</c:v>
                </c:pt>
                <c:pt idx="14">
                  <c:v>41.296238543786572</c:v>
                </c:pt>
                <c:pt idx="15">
                  <c:v>48.369019076241671</c:v>
                </c:pt>
                <c:pt idx="16">
                  <c:v>54.959243854068127</c:v>
                </c:pt>
                <c:pt idx="17">
                  <c:v>61.05767929285274</c:v>
                </c:pt>
                <c:pt idx="18">
                  <c:v>66.678763991074391</c:v>
                </c:pt>
                <c:pt idx="19">
                  <c:v>71.847451444139892</c:v>
                </c:pt>
                <c:pt idx="20">
                  <c:v>76.596445415790399</c:v>
                </c:pt>
                <c:pt idx="21">
                  <c:v>80.902184072398512</c:v>
                </c:pt>
                <c:pt idx="22">
                  <c:v>84.822597012121761</c:v>
                </c:pt>
                <c:pt idx="23">
                  <c:v>88.393520294824441</c:v>
                </c:pt>
                <c:pt idx="24">
                  <c:v>91.653009875991131</c:v>
                </c:pt>
                <c:pt idx="25">
                  <c:v>94.533410633922458</c:v>
                </c:pt>
                <c:pt idx="26">
                  <c:v>97.193718328973006</c:v>
                </c:pt>
                <c:pt idx="27">
                  <c:v>99.57573250900279</c:v>
                </c:pt>
                <c:pt idx="28">
                  <c:v>101.71241129721298</c:v>
                </c:pt>
                <c:pt idx="29">
                  <c:v>103.61285783662149</c:v>
                </c:pt>
                <c:pt idx="30">
                  <c:v>105.35447843315656</c:v>
                </c:pt>
                <c:pt idx="31">
                  <c:v>106.90345180565697</c:v>
                </c:pt>
                <c:pt idx="32">
                  <c:v>108.26965136989645</c:v>
                </c:pt>
                <c:pt idx="33">
                  <c:v>109.51492682371786</c:v>
                </c:pt>
                <c:pt idx="34">
                  <c:v>110.61685448804859</c:v>
                </c:pt>
                <c:pt idx="35">
                  <c:v>111.59297738160777</c:v>
                </c:pt>
                <c:pt idx="36">
                  <c:v>112.46052212921535</c:v>
                </c:pt>
                <c:pt idx="37">
                  <c:v>113.26090990142777</c:v>
                </c:pt>
                <c:pt idx="38">
                  <c:v>113.93482201713397</c:v>
                </c:pt>
                <c:pt idx="39">
                  <c:v>114.53241050235806</c:v>
                </c:pt>
                <c:pt idx="40">
                  <c:v>115.11443113701807</c:v>
                </c:pt>
                <c:pt idx="41">
                  <c:v>115.54823732925144</c:v>
                </c:pt>
                <c:pt idx="42">
                  <c:v>115.98779293526705</c:v>
                </c:pt>
                <c:pt idx="43">
                  <c:v>116.38587343311185</c:v>
                </c:pt>
                <c:pt idx="44">
                  <c:v>116.67436036872657</c:v>
                </c:pt>
                <c:pt idx="45">
                  <c:v>116.9684853194068</c:v>
                </c:pt>
                <c:pt idx="46">
                  <c:v>117.2428989095541</c:v>
                </c:pt>
                <c:pt idx="47">
                  <c:v>117.41902428520579</c:v>
                </c:pt>
                <c:pt idx="48">
                  <c:v>117.6300869104808</c:v>
                </c:pt>
                <c:pt idx="49">
                  <c:v>117.79358906788529</c:v>
                </c:pt>
                <c:pt idx="50">
                  <c:v>117.92527290354721</c:v>
                </c:pt>
                <c:pt idx="51">
                  <c:v>118.0404760590576</c:v>
                </c:pt>
                <c:pt idx="52">
                  <c:v>118.14017409918537</c:v>
                </c:pt>
                <c:pt idx="53">
                  <c:v>118.22786737822801</c:v>
                </c:pt>
                <c:pt idx="54">
                  <c:v>118.28574867714114</c:v>
                </c:pt>
                <c:pt idx="55">
                  <c:v>118.32391422467734</c:v>
                </c:pt>
                <c:pt idx="56">
                  <c:v>118.37630836914789</c:v>
                </c:pt>
                <c:pt idx="57">
                  <c:v>118.3910704085732</c:v>
                </c:pt>
                <c:pt idx="58">
                  <c:v>118.42245694073672</c:v>
                </c:pt>
                <c:pt idx="59">
                  <c:v>118.42210063685297</c:v>
                </c:pt>
                <c:pt idx="60">
                  <c:v>118.41561108760278</c:v>
                </c:pt>
                <c:pt idx="61">
                  <c:v>118.42105654189609</c:v>
                </c:pt>
                <c:pt idx="62">
                  <c:v>118.41060732637676</c:v>
                </c:pt>
                <c:pt idx="63">
                  <c:v>118.36094274692871</c:v>
                </c:pt>
                <c:pt idx="64">
                  <c:v>118.36936674292784</c:v>
                </c:pt>
                <c:pt idx="65">
                  <c:v>118.32959868584739</c:v>
                </c:pt>
                <c:pt idx="66">
                  <c:v>118.27948536298226</c:v>
                </c:pt>
                <c:pt idx="67">
                  <c:v>118.25349866721804</c:v>
                </c:pt>
                <c:pt idx="68">
                  <c:v>118.18873385256326</c:v>
                </c:pt>
                <c:pt idx="69">
                  <c:v>118.13854931750318</c:v>
                </c:pt>
                <c:pt idx="70">
                  <c:v>118.10211024491019</c:v>
                </c:pt>
                <c:pt idx="71">
                  <c:v>118.03698154415797</c:v>
                </c:pt>
                <c:pt idx="72">
                  <c:v>118.00617299786646</c:v>
                </c:pt>
                <c:pt idx="73">
                  <c:v>117.92507599162714</c:v>
                </c:pt>
                <c:pt idx="74">
                  <c:v>117.87326269434573</c:v>
                </c:pt>
                <c:pt idx="75">
                  <c:v>117.80066666915548</c:v>
                </c:pt>
                <c:pt idx="76">
                  <c:v>117.76991437565651</c:v>
                </c:pt>
                <c:pt idx="77">
                  <c:v>117.69330808404638</c:v>
                </c:pt>
                <c:pt idx="78">
                  <c:v>117.62503957498839</c:v>
                </c:pt>
                <c:pt idx="79">
                  <c:v>117.59346148401963</c:v>
                </c:pt>
                <c:pt idx="80">
                  <c:v>117.52381796537081</c:v>
                </c:pt>
                <c:pt idx="81">
                  <c:v>117.46788470622019</c:v>
                </c:pt>
                <c:pt idx="82">
                  <c:v>117.43451305565073</c:v>
                </c:pt>
                <c:pt idx="83">
                  <c:v>117.36908582697926</c:v>
                </c:pt>
                <c:pt idx="84">
                  <c:v>117.34108855091496</c:v>
                </c:pt>
                <c:pt idx="85">
                  <c:v>117.31486669331264</c:v>
                </c:pt>
                <c:pt idx="86">
                  <c:v>117.29744892895945</c:v>
                </c:pt>
                <c:pt idx="87">
                  <c:v>117.29558132904194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B4-4AB0-B18E-E3B01D32830F}"/>
            </c:ext>
          </c:extLst>
        </c:ser>
        <c:ser>
          <c:idx val="6"/>
          <c:order val="6"/>
          <c:tx>
            <c:v>F</c:v>
          </c:tx>
          <c:spPr>
            <a:ln w="28575">
              <a:noFill/>
            </a:ln>
          </c:spPr>
          <c:xVal>
            <c:numRef>
              <c:f>'Kraft 60 GR'!$V$2</c:f>
              <c:numCache>
                <c:formatCode>General</c:formatCode>
                <c:ptCount val="1"/>
                <c:pt idx="0">
                  <c:v>-194.48</c:v>
                </c:pt>
              </c:numCache>
            </c:numRef>
          </c:xVal>
          <c:yVal>
            <c:numRef>
              <c:f>'Kraft 55 NR'!$W$2</c:f>
              <c:numCache>
                <c:formatCode>General</c:formatCode>
                <c:ptCount val="1"/>
                <c:pt idx="0">
                  <c:v>30.96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B4-4AB0-B18E-E3B01D32830F}"/>
            </c:ext>
          </c:extLst>
        </c:ser>
        <c:ser>
          <c:idx val="7"/>
          <c:order val="7"/>
          <c:tx>
            <c:v>GD</c:v>
          </c:tx>
          <c:spPr>
            <a:ln w="28575">
              <a:noFill/>
            </a:ln>
          </c:spPr>
          <c:xVal>
            <c:numRef>
              <c:f>'Kraft 60 GR'!$AA$2:$AA$90</c:f>
              <c:numCache>
                <c:formatCode>General</c:formatCode>
                <c:ptCount val="89"/>
                <c:pt idx="0">
                  <c:v>14.899999999999999</c:v>
                </c:pt>
                <c:pt idx="1">
                  <c:v>21.599066000000001</c:v>
                </c:pt>
                <c:pt idx="2">
                  <c:v>28.22231</c:v>
                </c:pt>
                <c:pt idx="3">
                  <c:v>34.764488</c:v>
                </c:pt>
                <c:pt idx="4">
                  <c:v>41.214843999999999</c:v>
                </c:pt>
                <c:pt idx="5">
                  <c:v>47.567782000000008</c:v>
                </c:pt>
                <c:pt idx="6">
                  <c:v>53.816248000000002</c:v>
                </c:pt>
                <c:pt idx="7">
                  <c:v>59.964593999999998</c:v>
                </c:pt>
                <c:pt idx="8">
                  <c:v>66.014224000000013</c:v>
                </c:pt>
                <c:pt idx="9">
                  <c:v>71.957029999999989</c:v>
                </c:pt>
                <c:pt idx="10">
                  <c:v>77.79582000000002</c:v>
                </c:pt>
                <c:pt idx="11">
                  <c:v>83.548086000000012</c:v>
                </c:pt>
                <c:pt idx="12">
                  <c:v>89.199984000000001</c:v>
                </c:pt>
                <c:pt idx="13">
                  <c:v>94.757812000000001</c:v>
                </c:pt>
                <c:pt idx="14">
                  <c:v>100.23886999999999</c:v>
                </c:pt>
                <c:pt idx="15">
                  <c:v>105.636156</c:v>
                </c:pt>
                <c:pt idx="16">
                  <c:v>110.95407400000002</c:v>
                </c:pt>
                <c:pt idx="17">
                  <c:v>116.19851800000001</c:v>
                </c:pt>
                <c:pt idx="18">
                  <c:v>121.365944</c:v>
                </c:pt>
                <c:pt idx="19">
                  <c:v>126.46194800000001</c:v>
                </c:pt>
                <c:pt idx="20">
                  <c:v>131.49418</c:v>
                </c:pt>
                <c:pt idx="21">
                  <c:v>136.45534000000001</c:v>
                </c:pt>
                <c:pt idx="22">
                  <c:v>141.35278</c:v>
                </c:pt>
                <c:pt idx="23">
                  <c:v>146.18879800000002</c:v>
                </c:pt>
                <c:pt idx="24">
                  <c:v>150.954094</c:v>
                </c:pt>
                <c:pt idx="25">
                  <c:v>155.65502000000001</c:v>
                </c:pt>
                <c:pt idx="26">
                  <c:v>160.29547000000002</c:v>
                </c:pt>
                <c:pt idx="27">
                  <c:v>164.86819800000001</c:v>
                </c:pt>
                <c:pt idx="28">
                  <c:v>169.376204</c:v>
                </c:pt>
                <c:pt idx="29">
                  <c:v>173.818488</c:v>
                </c:pt>
                <c:pt idx="30">
                  <c:v>178.19199599999999</c:v>
                </c:pt>
                <c:pt idx="31">
                  <c:v>182.50178200000002</c:v>
                </c:pt>
                <c:pt idx="32">
                  <c:v>186.74249399999999</c:v>
                </c:pt>
                <c:pt idx="33">
                  <c:v>190.915132</c:v>
                </c:pt>
                <c:pt idx="34">
                  <c:v>195.02069600000002</c:v>
                </c:pt>
                <c:pt idx="35">
                  <c:v>199.05183399999999</c:v>
                </c:pt>
                <c:pt idx="36">
                  <c:v>203.01024800000002</c:v>
                </c:pt>
                <c:pt idx="37">
                  <c:v>206.90218400000001</c:v>
                </c:pt>
                <c:pt idx="38">
                  <c:v>210.714448</c:v>
                </c:pt>
                <c:pt idx="39">
                  <c:v>214.45458399999998</c:v>
                </c:pt>
                <c:pt idx="40">
                  <c:v>218.12229400000001</c:v>
                </c:pt>
                <c:pt idx="41">
                  <c:v>221.70527799999999</c:v>
                </c:pt>
                <c:pt idx="42">
                  <c:v>225.21048400000004</c:v>
                </c:pt>
                <c:pt idx="43">
                  <c:v>228.643562</c:v>
                </c:pt>
                <c:pt idx="44">
                  <c:v>231.99161600000005</c:v>
                </c:pt>
                <c:pt idx="45">
                  <c:v>235.25683800000004</c:v>
                </c:pt>
                <c:pt idx="46">
                  <c:v>238.44993199999999</c:v>
                </c:pt>
                <c:pt idx="47">
                  <c:v>241.54599999999999</c:v>
                </c:pt>
                <c:pt idx="48">
                  <c:v>244.55953400000004</c:v>
                </c:pt>
                <c:pt idx="49">
                  <c:v>247.494992</c:v>
                </c:pt>
                <c:pt idx="50">
                  <c:v>250.33402000000001</c:v>
                </c:pt>
                <c:pt idx="51">
                  <c:v>253.09586599999997</c:v>
                </c:pt>
                <c:pt idx="52">
                  <c:v>255.76128200000002</c:v>
                </c:pt>
                <c:pt idx="53">
                  <c:v>258.33791800000006</c:v>
                </c:pt>
                <c:pt idx="54">
                  <c:v>260.82437000000004</c:v>
                </c:pt>
                <c:pt idx="55">
                  <c:v>263.22104200000001</c:v>
                </c:pt>
                <c:pt idx="56">
                  <c:v>265.52317800000003</c:v>
                </c:pt>
                <c:pt idx="57">
                  <c:v>267.73523600000004</c:v>
                </c:pt>
                <c:pt idx="58">
                  <c:v>269.852056</c:v>
                </c:pt>
                <c:pt idx="59">
                  <c:v>271.87344599999994</c:v>
                </c:pt>
                <c:pt idx="60">
                  <c:v>273.79959800000006</c:v>
                </c:pt>
                <c:pt idx="61">
                  <c:v>275.63061800000003</c:v>
                </c:pt>
                <c:pt idx="62">
                  <c:v>277.36045200000001</c:v>
                </c:pt>
                <c:pt idx="63">
                  <c:v>278.99475000000001</c:v>
                </c:pt>
                <c:pt idx="64">
                  <c:v>280.53451200000006</c:v>
                </c:pt>
                <c:pt idx="65">
                  <c:v>281.96673600000003</c:v>
                </c:pt>
                <c:pt idx="66">
                  <c:v>283.304126</c:v>
                </c:pt>
                <c:pt idx="67">
                  <c:v>284.541224</c:v>
                </c:pt>
                <c:pt idx="68">
                  <c:v>285.67683800000003</c:v>
                </c:pt>
                <c:pt idx="69">
                  <c:v>286.70621200000005</c:v>
                </c:pt>
                <c:pt idx="70">
                  <c:v>287.64064600000006</c:v>
                </c:pt>
                <c:pt idx="71">
                  <c:v>288.47449000000006</c:v>
                </c:pt>
                <c:pt idx="72">
                  <c:v>289.201796</c:v>
                </c:pt>
                <c:pt idx="73">
                  <c:v>289.82216</c:v>
                </c:pt>
                <c:pt idx="74">
                  <c:v>290.34193400000004</c:v>
                </c:pt>
                <c:pt idx="75">
                  <c:v>290.75576600000005</c:v>
                </c:pt>
                <c:pt idx="76">
                  <c:v>291.06830600000001</c:v>
                </c:pt>
                <c:pt idx="77">
                  <c:v>291.26825399999996</c:v>
                </c:pt>
                <c:pt idx="78">
                  <c:v>291.36820799999998</c:v>
                </c:pt>
                <c:pt idx="79">
                  <c:v>291.36716799999999</c:v>
                </c:pt>
                <c:pt idx="80">
                  <c:v>291.247184</c:v>
                </c:pt>
                <c:pt idx="81">
                  <c:v>291.02750400000002</c:v>
                </c:pt>
                <c:pt idx="82">
                  <c:v>290.69988200000006</c:v>
                </c:pt>
                <c:pt idx="83">
                  <c:v>290.26521200000002</c:v>
                </c:pt>
                <c:pt idx="84">
                  <c:v>289.72449400000005</c:v>
                </c:pt>
                <c:pt idx="85">
                  <c:v>289.06918400000006</c:v>
                </c:pt>
                <c:pt idx="86">
                  <c:v>288.31307200000003</c:v>
                </c:pt>
                <c:pt idx="87">
                  <c:v>287.44196400000004</c:v>
                </c:pt>
                <c:pt idx="88">
                  <c:v>286.462808</c:v>
                </c:pt>
              </c:numCache>
            </c:numRef>
          </c:xVal>
          <c:yVal>
            <c:numRef>
              <c:f>'Kraft 55 NR'!$AB$2:$AB$90</c:f>
              <c:numCache>
                <c:formatCode>General</c:formatCode>
                <c:ptCount val="89"/>
                <c:pt idx="0">
                  <c:v>267.5</c:v>
                </c:pt>
                <c:pt idx="1">
                  <c:v>267.79104599999994</c:v>
                </c:pt>
                <c:pt idx="2">
                  <c:v>268.05948999999998</c:v>
                </c:pt>
                <c:pt idx="3">
                  <c:v>268.27898400000004</c:v>
                </c:pt>
                <c:pt idx="4">
                  <c:v>268.45187599999997</c:v>
                </c:pt>
                <c:pt idx="5">
                  <c:v>268.55746599999998</c:v>
                </c:pt>
                <c:pt idx="6">
                  <c:v>268.59275199999996</c:v>
                </c:pt>
                <c:pt idx="7">
                  <c:v>268.54208599999998</c:v>
                </c:pt>
                <c:pt idx="8">
                  <c:v>268.38576800000004</c:v>
                </c:pt>
                <c:pt idx="9">
                  <c:v>268.134794</c:v>
                </c:pt>
                <c:pt idx="10">
                  <c:v>267.76276399999995</c:v>
                </c:pt>
                <c:pt idx="11">
                  <c:v>267.28248199999996</c:v>
                </c:pt>
                <c:pt idx="12">
                  <c:v>266.67679200000003</c:v>
                </c:pt>
                <c:pt idx="13">
                  <c:v>265.94704399999995</c:v>
                </c:pt>
                <c:pt idx="14">
                  <c:v>265.090642</c:v>
                </c:pt>
                <c:pt idx="15">
                  <c:v>264.11353199999996</c:v>
                </c:pt>
                <c:pt idx="16">
                  <c:v>263.0050139999999</c:v>
                </c:pt>
                <c:pt idx="17">
                  <c:v>261.781138</c:v>
                </c:pt>
                <c:pt idx="18">
                  <c:v>260.42915199999999</c:v>
                </c:pt>
                <c:pt idx="19">
                  <c:v>258.95975599999997</c:v>
                </c:pt>
                <c:pt idx="20">
                  <c:v>257.37465199999997</c:v>
                </c:pt>
                <c:pt idx="21">
                  <c:v>255.67743600000003</c:v>
                </c:pt>
                <c:pt idx="22">
                  <c:v>253.86445999999998</c:v>
                </c:pt>
                <c:pt idx="23">
                  <c:v>251.94407399999994</c:v>
                </c:pt>
                <c:pt idx="24">
                  <c:v>249.91787399999996</c:v>
                </c:pt>
                <c:pt idx="25">
                  <c:v>247.78421199999997</c:v>
                </c:pt>
                <c:pt idx="26">
                  <c:v>245.55913799999999</c:v>
                </c:pt>
                <c:pt idx="27">
                  <c:v>243.23624999999998</c:v>
                </c:pt>
                <c:pt idx="28">
                  <c:v>240.81754799999996</c:v>
                </c:pt>
                <c:pt idx="29">
                  <c:v>238.30403200000001</c:v>
                </c:pt>
                <c:pt idx="30">
                  <c:v>235.70869999999999</c:v>
                </c:pt>
                <c:pt idx="31">
                  <c:v>233.02355399999999</c:v>
                </c:pt>
                <c:pt idx="32">
                  <c:v>230.25524199999998</c:v>
                </c:pt>
                <c:pt idx="33">
                  <c:v>227.40476399999997</c:v>
                </c:pt>
                <c:pt idx="34">
                  <c:v>224.47511999999998</c:v>
                </c:pt>
                <c:pt idx="35">
                  <c:v>221.47195799999997</c:v>
                </c:pt>
                <c:pt idx="36">
                  <c:v>218.39192799999998</c:v>
                </c:pt>
                <c:pt idx="37">
                  <c:v>215.24643200000003</c:v>
                </c:pt>
                <c:pt idx="38">
                  <c:v>212.02201600000001</c:v>
                </c:pt>
                <c:pt idx="39">
                  <c:v>208.734432</c:v>
                </c:pt>
                <c:pt idx="40">
                  <c:v>205.37932999999998</c:v>
                </c:pt>
                <c:pt idx="41">
                  <c:v>201.96030600000003</c:v>
                </c:pt>
                <c:pt idx="42">
                  <c:v>198.480412</c:v>
                </c:pt>
                <c:pt idx="43">
                  <c:v>194.94234999999998</c:v>
                </c:pt>
                <c:pt idx="44">
                  <c:v>191.33701599999998</c:v>
                </c:pt>
                <c:pt idx="45">
                  <c:v>187.68480999999997</c:v>
                </c:pt>
                <c:pt idx="46">
                  <c:v>183.97643600000001</c:v>
                </c:pt>
                <c:pt idx="47">
                  <c:v>180.20873600000002</c:v>
                </c:pt>
                <c:pt idx="48">
                  <c:v>176.40151399999999</c:v>
                </c:pt>
                <c:pt idx="49">
                  <c:v>172.53607199999999</c:v>
                </c:pt>
                <c:pt idx="50">
                  <c:v>168.62300399999998</c:v>
                </c:pt>
                <c:pt idx="51">
                  <c:v>164.667766</c:v>
                </c:pt>
                <c:pt idx="52">
                  <c:v>160.66590199999996</c:v>
                </c:pt>
                <c:pt idx="53">
                  <c:v>156.61911399999997</c:v>
                </c:pt>
                <c:pt idx="54">
                  <c:v>152.53710199999998</c:v>
                </c:pt>
                <c:pt idx="55">
                  <c:v>148.410166</c:v>
                </c:pt>
                <c:pt idx="56">
                  <c:v>144.25465400000004</c:v>
                </c:pt>
                <c:pt idx="57">
                  <c:v>140.05086799999998</c:v>
                </c:pt>
                <c:pt idx="58">
                  <c:v>135.82385600000001</c:v>
                </c:pt>
                <c:pt idx="59">
                  <c:v>131.55521799999997</c:v>
                </c:pt>
                <c:pt idx="60">
                  <c:v>127.264354</c:v>
                </c:pt>
                <c:pt idx="61">
                  <c:v>122.937214</c:v>
                </c:pt>
                <c:pt idx="62">
                  <c:v>118.584796</c:v>
                </c:pt>
                <c:pt idx="63">
                  <c:v>114.206802</c:v>
                </c:pt>
                <c:pt idx="64">
                  <c:v>109.80323199999997</c:v>
                </c:pt>
                <c:pt idx="65">
                  <c:v>105.38103199999998</c:v>
                </c:pt>
                <c:pt idx="66">
                  <c:v>100.929906</c:v>
                </c:pt>
                <c:pt idx="67">
                  <c:v>96.469551999999993</c:v>
                </c:pt>
                <c:pt idx="68">
                  <c:v>91.981570000000005</c:v>
                </c:pt>
                <c:pt idx="69">
                  <c:v>87.480307999999994</c:v>
                </c:pt>
                <c:pt idx="70">
                  <c:v>82.966170000000005</c:v>
                </c:pt>
                <c:pt idx="71">
                  <c:v>78.440453999999988</c:v>
                </c:pt>
                <c:pt idx="72">
                  <c:v>73.898107999999993</c:v>
                </c:pt>
                <c:pt idx="73">
                  <c:v>69.349831999999978</c:v>
                </c:pt>
                <c:pt idx="74">
                  <c:v>64.789978000000005</c:v>
                </c:pt>
                <c:pt idx="75">
                  <c:v>60.225194000000002</c:v>
                </c:pt>
                <c:pt idx="76">
                  <c:v>55.654182000000006</c:v>
                </c:pt>
                <c:pt idx="77">
                  <c:v>51.079537999999985</c:v>
                </c:pt>
                <c:pt idx="78">
                  <c:v>46.505015999999998</c:v>
                </c:pt>
                <c:pt idx="79">
                  <c:v>41.930616000000008</c:v>
                </c:pt>
                <c:pt idx="80">
                  <c:v>37.358232000000015</c:v>
                </c:pt>
                <c:pt idx="81">
                  <c:v>32.792319999999997</c:v>
                </c:pt>
                <c:pt idx="82">
                  <c:v>28.223477999999997</c:v>
                </c:pt>
                <c:pt idx="83">
                  <c:v>23.666756000000014</c:v>
                </c:pt>
                <c:pt idx="84">
                  <c:v>19.122153999999988</c:v>
                </c:pt>
                <c:pt idx="85">
                  <c:v>14.576920000000001</c:v>
                </c:pt>
                <c:pt idx="86">
                  <c:v>10.054207999999999</c:v>
                </c:pt>
                <c:pt idx="87">
                  <c:v>5.5405639999999821</c:v>
                </c:pt>
                <c:pt idx="88">
                  <c:v>1.0420400000000054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B4-4AB0-B18E-E3B01D328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88416"/>
        <c:axId val="69874816"/>
      </c:scatterChart>
      <c:valAx>
        <c:axId val="70188416"/>
        <c:scaling>
          <c:orientation val="minMax"/>
          <c:max val="335"/>
          <c:min val="-200"/>
        </c:scaling>
        <c:delete val="0"/>
        <c:axPos val="b"/>
        <c:numFmt formatCode="General" sourceLinked="1"/>
        <c:majorTickMark val="out"/>
        <c:minorTickMark val="none"/>
        <c:tickLblPos val="nextTo"/>
        <c:crossAx val="69874816"/>
        <c:crosses val="autoZero"/>
        <c:crossBetween val="midCat"/>
      </c:valAx>
      <c:valAx>
        <c:axId val="69874816"/>
        <c:scaling>
          <c:orientation val="minMax"/>
          <c:max val="470"/>
          <c:min val="-1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188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60 GR'!$AN$2:$AN$89</c:f>
              <c:numCache>
                <c:formatCode>General</c:formatCode>
                <c:ptCount val="88"/>
                <c:pt idx="0">
                  <c:v>-9908.1032884366177</c:v>
                </c:pt>
                <c:pt idx="1">
                  <c:v>-8791.3322123022808</c:v>
                </c:pt>
                <c:pt idx="2">
                  <c:v>-7781.2787942595851</c:v>
                </c:pt>
                <c:pt idx="3">
                  <c:v>-6636.7566108980727</c:v>
                </c:pt>
                <c:pt idx="4">
                  <c:v>-5522.3965159178979</c:v>
                </c:pt>
                <c:pt idx="5">
                  <c:v>-4320.1478375203942</c:v>
                </c:pt>
                <c:pt idx="6">
                  <c:v>-3146.4651551947109</c:v>
                </c:pt>
                <c:pt idx="7">
                  <c:v>-1953.7775509523844</c:v>
                </c:pt>
                <c:pt idx="8">
                  <c:v>-687.29523799146716</c:v>
                </c:pt>
                <c:pt idx="9">
                  <c:v>566.72986388943514</c:v>
                </c:pt>
                <c:pt idx="10">
                  <c:v>1813.0446357006444</c:v>
                </c:pt>
                <c:pt idx="11">
                  <c:v>3089.6041167860317</c:v>
                </c:pt>
                <c:pt idx="12">
                  <c:v>4377.1120126720198</c:v>
                </c:pt>
                <c:pt idx="13">
                  <c:v>5638.262828370498</c:v>
                </c:pt>
                <c:pt idx="14">
                  <c:v>6903.6336732637001</c:v>
                </c:pt>
                <c:pt idx="15">
                  <c:v>8171.9627664746831</c:v>
                </c:pt>
                <c:pt idx="16">
                  <c:v>9415.1542688075497</c:v>
                </c:pt>
                <c:pt idx="17">
                  <c:v>10673.679081580414</c:v>
                </c:pt>
                <c:pt idx="18">
                  <c:v>11916.332156567843</c:v>
                </c:pt>
                <c:pt idx="19">
                  <c:v>13091.295087091943</c:v>
                </c:pt>
                <c:pt idx="20">
                  <c:v>14291.543349198697</c:v>
                </c:pt>
                <c:pt idx="21">
                  <c:v>15495.131637518407</c:v>
                </c:pt>
                <c:pt idx="22">
                  <c:v>16710.357052318868</c:v>
                </c:pt>
                <c:pt idx="23">
                  <c:v>17868.889039959424</c:v>
                </c:pt>
                <c:pt idx="24">
                  <c:v>18996.701529722559</c:v>
                </c:pt>
                <c:pt idx="25">
                  <c:v>20182.906205678883</c:v>
                </c:pt>
                <c:pt idx="26">
                  <c:v>21287.046308681365</c:v>
                </c:pt>
                <c:pt idx="27">
                  <c:v>22415.981614836164</c:v>
                </c:pt>
                <c:pt idx="28">
                  <c:v>23490.073987445063</c:v>
                </c:pt>
                <c:pt idx="29">
                  <c:v>24592.730380872988</c:v>
                </c:pt>
                <c:pt idx="30">
                  <c:v>25661.564644301412</c:v>
                </c:pt>
                <c:pt idx="31">
                  <c:v>26710.265221661452</c:v>
                </c:pt>
                <c:pt idx="32">
                  <c:v>27750.291552452323</c:v>
                </c:pt>
                <c:pt idx="33">
                  <c:v>28805.024956202298</c:v>
                </c:pt>
                <c:pt idx="34">
                  <c:v>29789.519103887826</c:v>
                </c:pt>
                <c:pt idx="35">
                  <c:v>30797.237356302285</c:v>
                </c:pt>
                <c:pt idx="36">
                  <c:v>31792.603795248022</c:v>
                </c:pt>
                <c:pt idx="37">
                  <c:v>32749.172563126853</c:v>
                </c:pt>
                <c:pt idx="38">
                  <c:v>33705.146152444693</c:v>
                </c:pt>
                <c:pt idx="39">
                  <c:v>34642.907094763636</c:v>
                </c:pt>
                <c:pt idx="40">
                  <c:v>35564.275395173216</c:v>
                </c:pt>
                <c:pt idx="41">
                  <c:v>36454.416323371828</c:v>
                </c:pt>
                <c:pt idx="42">
                  <c:v>37361.764368585624</c:v>
                </c:pt>
                <c:pt idx="43">
                  <c:v>38232.086794975454</c:v>
                </c:pt>
                <c:pt idx="44">
                  <c:v>39076.009533450262</c:v>
                </c:pt>
                <c:pt idx="45">
                  <c:v>39936.031140780586</c:v>
                </c:pt>
                <c:pt idx="46">
                  <c:v>40726.932013328267</c:v>
                </c:pt>
                <c:pt idx="47">
                  <c:v>41514.161170407293</c:v>
                </c:pt>
                <c:pt idx="48">
                  <c:v>42347.58051275937</c:v>
                </c:pt>
                <c:pt idx="49">
                  <c:v>43069.475862201223</c:v>
                </c:pt>
                <c:pt idx="50">
                  <c:v>43839.821349815611</c:v>
                </c:pt>
                <c:pt idx="51">
                  <c:v>44527.438724488529</c:v>
                </c:pt>
                <c:pt idx="52">
                  <c:v>45280.232278452902</c:v>
                </c:pt>
                <c:pt idx="53">
                  <c:v>45925.16927686322</c:v>
                </c:pt>
                <c:pt idx="54">
                  <c:v>46605.728376424071</c:v>
                </c:pt>
                <c:pt idx="55">
                  <c:v>47227.852121169875</c:v>
                </c:pt>
                <c:pt idx="56">
                  <c:v>47910.169130997012</c:v>
                </c:pt>
                <c:pt idx="57">
                  <c:v>48444.661707971572</c:v>
                </c:pt>
                <c:pt idx="58">
                  <c:v>49085.361677628767</c:v>
                </c:pt>
                <c:pt idx="59">
                  <c:v>49585.998865678099</c:v>
                </c:pt>
                <c:pt idx="60">
                  <c:v>50168.39185351201</c:v>
                </c:pt>
                <c:pt idx="61">
                  <c:v>50667.669492698144</c:v>
                </c:pt>
                <c:pt idx="62">
                  <c:v>51145.908212165392</c:v>
                </c:pt>
                <c:pt idx="63">
                  <c:v>51627.883213869049</c:v>
                </c:pt>
                <c:pt idx="64">
                  <c:v>52024.191937369433</c:v>
                </c:pt>
                <c:pt idx="65">
                  <c:v>52517.591665092514</c:v>
                </c:pt>
                <c:pt idx="66">
                  <c:v>52837.89718790292</c:v>
                </c:pt>
                <c:pt idx="67">
                  <c:v>53274.476271822474</c:v>
                </c:pt>
                <c:pt idx="68">
                  <c:v>53581.21901735862</c:v>
                </c:pt>
                <c:pt idx="69">
                  <c:v>53888.288502112635</c:v>
                </c:pt>
                <c:pt idx="70">
                  <c:v>54191.101924794537</c:v>
                </c:pt>
                <c:pt idx="71">
                  <c:v>54490.374621098883</c:v>
                </c:pt>
                <c:pt idx="72">
                  <c:v>54687.603730200513</c:v>
                </c:pt>
                <c:pt idx="73">
                  <c:v>54913.546994762539</c:v>
                </c:pt>
                <c:pt idx="74">
                  <c:v>55114.743468089291</c:v>
                </c:pt>
                <c:pt idx="75">
                  <c:v>55231.687979720788</c:v>
                </c:pt>
                <c:pt idx="76">
                  <c:v>55375.045309030669</c:v>
                </c:pt>
                <c:pt idx="77">
                  <c:v>55468.694882886128</c:v>
                </c:pt>
                <c:pt idx="78">
                  <c:v>55501.371145287434</c:v>
                </c:pt>
                <c:pt idx="79">
                  <c:v>55510.087245081348</c:v>
                </c:pt>
                <c:pt idx="80">
                  <c:v>55516.127258372209</c:v>
                </c:pt>
                <c:pt idx="81">
                  <c:v>55517.077710332786</c:v>
                </c:pt>
                <c:pt idx="82">
                  <c:v>55373.383667841568</c:v>
                </c:pt>
                <c:pt idx="83">
                  <c:v>55234.628253922412</c:v>
                </c:pt>
                <c:pt idx="84">
                  <c:v>55179.730834591646</c:v>
                </c:pt>
                <c:pt idx="85">
                  <c:v>54871.983026314236</c:v>
                </c:pt>
                <c:pt idx="86">
                  <c:v>54633.005418248271</c:v>
                </c:pt>
                <c:pt idx="87">
                  <c:v>54382.94557478105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F7-4A8B-B19D-6AF6768DAAFF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60 GR'!$AO$2:$AO$89</c:f>
              <c:numCache>
                <c:formatCode>General</c:formatCode>
                <c:ptCount val="88"/>
                <c:pt idx="0">
                  <c:v>-3056.1652766552697</c:v>
                </c:pt>
                <c:pt idx="1">
                  <c:v>-2862.9719885607719</c:v>
                </c:pt>
                <c:pt idx="2">
                  <c:v>-2613.9596533643366</c:v>
                </c:pt>
                <c:pt idx="3">
                  <c:v>-2337.1332217234017</c:v>
                </c:pt>
                <c:pt idx="4">
                  <c:v>-2014.3995813294782</c:v>
                </c:pt>
                <c:pt idx="5">
                  <c:v>-1656.6731823381519</c:v>
                </c:pt>
                <c:pt idx="6">
                  <c:v>-1257.1967023500592</c:v>
                </c:pt>
                <c:pt idx="7">
                  <c:v>-818.13227332577355</c:v>
                </c:pt>
                <c:pt idx="8">
                  <c:v>-363.32490311767464</c:v>
                </c:pt>
                <c:pt idx="9">
                  <c:v>124.63475610740252</c:v>
                </c:pt>
                <c:pt idx="10">
                  <c:v>627.47307710703319</c:v>
                </c:pt>
                <c:pt idx="11">
                  <c:v>1142.9725178736426</c:v>
                </c:pt>
                <c:pt idx="12">
                  <c:v>1667.7757943285969</c:v>
                </c:pt>
                <c:pt idx="13">
                  <c:v>2200.9628003239918</c:v>
                </c:pt>
                <c:pt idx="14">
                  <c:v>2728.2202167978476</c:v>
                </c:pt>
                <c:pt idx="15">
                  <c:v>3260.4810445282164</c:v>
                </c:pt>
                <c:pt idx="16">
                  <c:v>3782.5754005975641</c:v>
                </c:pt>
                <c:pt idx="17">
                  <c:v>4302.0163913258921</c:v>
                </c:pt>
                <c:pt idx="18">
                  <c:v>4813.9557554319072</c:v>
                </c:pt>
                <c:pt idx="19">
                  <c:v>5316.5277190365914</c:v>
                </c:pt>
                <c:pt idx="20">
                  <c:v>5806.6720236200972</c:v>
                </c:pt>
                <c:pt idx="21">
                  <c:v>6292.9949021775774</c:v>
                </c:pt>
                <c:pt idx="22">
                  <c:v>6767.6638638769118</c:v>
                </c:pt>
                <c:pt idx="23">
                  <c:v>7232.9317867220461</c:v>
                </c:pt>
                <c:pt idx="24">
                  <c:v>7682.9620009561986</c:v>
                </c:pt>
                <c:pt idx="25">
                  <c:v>8131.3774937604485</c:v>
                </c:pt>
                <c:pt idx="26">
                  <c:v>8563.3022034479673</c:v>
                </c:pt>
                <c:pt idx="27">
                  <c:v>8985.825363961847</c:v>
                </c:pt>
                <c:pt idx="28">
                  <c:v>9402.2904640941651</c:v>
                </c:pt>
                <c:pt idx="29">
                  <c:v>9809.1762133574375</c:v>
                </c:pt>
                <c:pt idx="30">
                  <c:v>10202.624054541358</c:v>
                </c:pt>
                <c:pt idx="31">
                  <c:v>10590.139224257371</c:v>
                </c:pt>
                <c:pt idx="32">
                  <c:v>10970.969416118125</c:v>
                </c:pt>
                <c:pt idx="33">
                  <c:v>11338.31965414502</c:v>
                </c:pt>
                <c:pt idx="34">
                  <c:v>11702.969116599874</c:v>
                </c:pt>
                <c:pt idx="35">
                  <c:v>12057.216860010079</c:v>
                </c:pt>
                <c:pt idx="36">
                  <c:v>12403.272132913868</c:v>
                </c:pt>
                <c:pt idx="37">
                  <c:v>12741.179704929631</c:v>
                </c:pt>
                <c:pt idx="38">
                  <c:v>13073.746326977007</c:v>
                </c:pt>
                <c:pt idx="39">
                  <c:v>13399.160979038228</c:v>
                </c:pt>
                <c:pt idx="40">
                  <c:v>13712.504763367917</c:v>
                </c:pt>
                <c:pt idx="41">
                  <c:v>14026.960812919466</c:v>
                </c:pt>
                <c:pt idx="42">
                  <c:v>14326.077101763969</c:v>
                </c:pt>
                <c:pt idx="43">
                  <c:v>14619.787983234739</c:v>
                </c:pt>
                <c:pt idx="44">
                  <c:v>14912.415505867184</c:v>
                </c:pt>
                <c:pt idx="45">
                  <c:v>15191.511812168743</c:v>
                </c:pt>
                <c:pt idx="46">
                  <c:v>15467.111556369895</c:v>
                </c:pt>
                <c:pt idx="47">
                  <c:v>15739.076799637656</c:v>
                </c:pt>
                <c:pt idx="48">
                  <c:v>15994.6722956988</c:v>
                </c:pt>
                <c:pt idx="49">
                  <c:v>16252.477217038209</c:v>
                </c:pt>
                <c:pt idx="50">
                  <c:v>16498.739495564394</c:v>
                </c:pt>
                <c:pt idx="51">
                  <c:v>16743.233498717647</c:v>
                </c:pt>
                <c:pt idx="52">
                  <c:v>16974.423103841087</c:v>
                </c:pt>
                <c:pt idx="53">
                  <c:v>17204.34081342478</c:v>
                </c:pt>
                <c:pt idx="54">
                  <c:v>17425.23300461653</c:v>
                </c:pt>
                <c:pt idx="55">
                  <c:v>17642.480153438748</c:v>
                </c:pt>
                <c:pt idx="56">
                  <c:v>17845.624538343283</c:v>
                </c:pt>
                <c:pt idx="57">
                  <c:v>18052.40329335014</c:v>
                </c:pt>
                <c:pt idx="58">
                  <c:v>18242.388606838816</c:v>
                </c:pt>
                <c:pt idx="59">
                  <c:v>18434.610841180463</c:v>
                </c:pt>
                <c:pt idx="60">
                  <c:v>18613.691159081962</c:v>
                </c:pt>
                <c:pt idx="61">
                  <c:v>18788.298123890301</c:v>
                </c:pt>
                <c:pt idx="62">
                  <c:v>18956.348993960924</c:v>
                </c:pt>
                <c:pt idx="63">
                  <c:v>19118.836630969781</c:v>
                </c:pt>
                <c:pt idx="64">
                  <c:v>19273.533941816924</c:v>
                </c:pt>
                <c:pt idx="65">
                  <c:v>19417.092576138366</c:v>
                </c:pt>
                <c:pt idx="66">
                  <c:v>19563.109993265822</c:v>
                </c:pt>
                <c:pt idx="67">
                  <c:v>19692.202776741218</c:v>
                </c:pt>
                <c:pt idx="68">
                  <c:v>19822.877167299044</c:v>
                </c:pt>
                <c:pt idx="69">
                  <c:v>19943.296940412183</c:v>
                </c:pt>
                <c:pt idx="70">
                  <c:v>20055.032012625801</c:v>
                </c:pt>
                <c:pt idx="71">
                  <c:v>20160.828394013883</c:v>
                </c:pt>
                <c:pt idx="72">
                  <c:v>20260.405305102486</c:v>
                </c:pt>
                <c:pt idx="73">
                  <c:v>20353.452552997547</c:v>
                </c:pt>
                <c:pt idx="74">
                  <c:v>20437.234329886862</c:v>
                </c:pt>
                <c:pt idx="75">
                  <c:v>20518.0948570242</c:v>
                </c:pt>
                <c:pt idx="76">
                  <c:v>20586.097332640966</c:v>
                </c:pt>
                <c:pt idx="77">
                  <c:v>20650.815395173136</c:v>
                </c:pt>
                <c:pt idx="78">
                  <c:v>20709.677046138971</c:v>
                </c:pt>
                <c:pt idx="79">
                  <c:v>20758.591789677179</c:v>
                </c:pt>
                <c:pt idx="80">
                  <c:v>20800.7303898221</c:v>
                </c:pt>
                <c:pt idx="81">
                  <c:v>20833.966839985311</c:v>
                </c:pt>
                <c:pt idx="82">
                  <c:v>20863.380082544489</c:v>
                </c:pt>
                <c:pt idx="83">
                  <c:v>20886.327133474999</c:v>
                </c:pt>
                <c:pt idx="84">
                  <c:v>20893.822368958226</c:v>
                </c:pt>
                <c:pt idx="85">
                  <c:v>20903.224571060633</c:v>
                </c:pt>
                <c:pt idx="86">
                  <c:v>20900.640544240196</c:v>
                </c:pt>
                <c:pt idx="87">
                  <c:v>20887.927842388533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F7-4A8B-B19D-6AF6768DAAFF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60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F7-4A8B-B19D-6AF6768DAAFF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60 GR'!$AQ$2:$AQ$89</c:f>
              <c:numCache>
                <c:formatCode>General</c:formatCode>
                <c:ptCount val="88"/>
                <c:pt idx="0">
                  <c:v>-5067.0925108019928</c:v>
                </c:pt>
                <c:pt idx="1">
                  <c:v>-4596.5936010121231</c:v>
                </c:pt>
                <c:pt idx="2">
                  <c:v>-3973.4577597019261</c:v>
                </c:pt>
                <c:pt idx="3">
                  <c:v>-3274.9678562493546</c:v>
                </c:pt>
                <c:pt idx="4">
                  <c:v>-2451.0985767360653</c:v>
                </c:pt>
                <c:pt idx="5">
                  <c:v>-1531.9981535699176</c:v>
                </c:pt>
                <c:pt idx="6">
                  <c:v>-498.88144232266279</c:v>
                </c:pt>
                <c:pt idx="7">
                  <c:v>642.16993352412226</c:v>
                </c:pt>
                <c:pt idx="8">
                  <c:v>1825.4487078963957</c:v>
                </c:pt>
                <c:pt idx="9">
                  <c:v>3099.2356029953562</c:v>
                </c:pt>
                <c:pt idx="10">
                  <c:v>4413.0111549443418</c:v>
                </c:pt>
                <c:pt idx="11">
                  <c:v>5760.8060854825189</c:v>
                </c:pt>
                <c:pt idx="12">
                  <c:v>7133.3946617236406</c:v>
                </c:pt>
                <c:pt idx="13">
                  <c:v>8528.3133390009789</c:v>
                </c:pt>
                <c:pt idx="14">
                  <c:v>9906.0624631940809</c:v>
                </c:pt>
                <c:pt idx="15">
                  <c:v>11296.912560382596</c:v>
                </c:pt>
                <c:pt idx="16">
                  <c:v>12659.0129580633</c:v>
                </c:pt>
                <c:pt idx="17">
                  <c:v>14013.224940336204</c:v>
                </c:pt>
                <c:pt idx="18">
                  <c:v>15346.084560307743</c:v>
                </c:pt>
                <c:pt idx="19">
                  <c:v>16652.59443429063</c:v>
                </c:pt>
                <c:pt idx="20">
                  <c:v>17924.269838005268</c:v>
                </c:pt>
                <c:pt idx="21">
                  <c:v>19184.915938888342</c:v>
                </c:pt>
                <c:pt idx="22">
                  <c:v>20412.857626561508</c:v>
                </c:pt>
                <c:pt idx="23">
                  <c:v>21614.357062775631</c:v>
                </c:pt>
                <c:pt idx="24">
                  <c:v>22773.501432399549</c:v>
                </c:pt>
                <c:pt idx="25">
                  <c:v>23927.618189591238</c:v>
                </c:pt>
                <c:pt idx="26">
                  <c:v>25035.998406431914</c:v>
                </c:pt>
                <c:pt idx="27">
                  <c:v>26118.07299513508</c:v>
                </c:pt>
                <c:pt idx="28">
                  <c:v>27183.036549878954</c:v>
                </c:pt>
                <c:pt idx="29">
                  <c:v>28221.205521822954</c:v>
                </c:pt>
                <c:pt idx="30">
                  <c:v>29222.171386468734</c:v>
                </c:pt>
                <c:pt idx="31">
                  <c:v>30206.37103666777</c:v>
                </c:pt>
                <c:pt idx="32">
                  <c:v>31171.871390444845</c:v>
                </c:pt>
                <c:pt idx="33">
                  <c:v>32099.986263858806</c:v>
                </c:pt>
                <c:pt idx="34">
                  <c:v>33020.358397129661</c:v>
                </c:pt>
                <c:pt idx="35">
                  <c:v>33911.945956297714</c:v>
                </c:pt>
                <c:pt idx="36">
                  <c:v>34780.75762760314</c:v>
                </c:pt>
                <c:pt idx="37">
                  <c:v>35626.981008626484</c:v>
                </c:pt>
                <c:pt idx="38">
                  <c:v>36458.272449376767</c:v>
                </c:pt>
                <c:pt idx="39">
                  <c:v>37269.782873175129</c:v>
                </c:pt>
                <c:pt idx="40">
                  <c:v>38047.918563981773</c:v>
                </c:pt>
                <c:pt idx="41">
                  <c:v>38829.071164118533</c:v>
                </c:pt>
                <c:pt idx="42">
                  <c:v>39567.995336170919</c:v>
                </c:pt>
                <c:pt idx="43">
                  <c:v>40291.941538455532</c:v>
                </c:pt>
                <c:pt idx="44">
                  <c:v>41012.799936664756</c:v>
                </c:pt>
                <c:pt idx="45">
                  <c:v>41696.605911654049</c:v>
                </c:pt>
                <c:pt idx="46">
                  <c:v>42370.683241377206</c:v>
                </c:pt>
                <c:pt idx="47">
                  <c:v>43034.861900203556</c:v>
                </c:pt>
                <c:pt idx="48">
                  <c:v>43654.248923141706</c:v>
                </c:pt>
                <c:pt idx="49">
                  <c:v>44279.601032215083</c:v>
                </c:pt>
                <c:pt idx="50">
                  <c:v>44873.440574702094</c:v>
                </c:pt>
                <c:pt idx="51">
                  <c:v>45462.506768253523</c:v>
                </c:pt>
                <c:pt idx="52">
                  <c:v>46015.215568372994</c:v>
                </c:pt>
                <c:pt idx="53">
                  <c:v>46564.587343558145</c:v>
                </c:pt>
                <c:pt idx="54">
                  <c:v>47089.433125445466</c:v>
                </c:pt>
                <c:pt idx="55">
                  <c:v>47604.415728616557</c:v>
                </c:pt>
                <c:pt idx="56">
                  <c:v>48081.045673884044</c:v>
                </c:pt>
                <c:pt idx="57">
                  <c:v>48567.764077492888</c:v>
                </c:pt>
                <c:pt idx="58">
                  <c:v>49008.79720703674</c:v>
                </c:pt>
                <c:pt idx="59">
                  <c:v>49456.211570076273</c:v>
                </c:pt>
                <c:pt idx="60">
                  <c:v>49867.982353015403</c:v>
                </c:pt>
                <c:pt idx="61">
                  <c:v>50267.747863338329</c:v>
                </c:pt>
                <c:pt idx="62">
                  <c:v>50649.983069352544</c:v>
                </c:pt>
                <c:pt idx="63">
                  <c:v>51017.349327316901</c:v>
                </c:pt>
                <c:pt idx="64">
                  <c:v>51363.722131206552</c:v>
                </c:pt>
                <c:pt idx="65">
                  <c:v>51680.098291460512</c:v>
                </c:pt>
                <c:pt idx="66">
                  <c:v>52003.599300061011</c:v>
                </c:pt>
                <c:pt idx="67">
                  <c:v>52281.256764058344</c:v>
                </c:pt>
                <c:pt idx="68">
                  <c:v>52563.695856512379</c:v>
                </c:pt>
                <c:pt idx="69">
                  <c:v>52818.636215043509</c:v>
                </c:pt>
                <c:pt idx="70">
                  <c:v>53050.257083450961</c:v>
                </c:pt>
                <c:pt idx="71">
                  <c:v>53266.17900278818</c:v>
                </c:pt>
                <c:pt idx="72">
                  <c:v>53465.632095611843</c:v>
                </c:pt>
                <c:pt idx="73">
                  <c:v>53647.896825943259</c:v>
                </c:pt>
                <c:pt idx="74">
                  <c:v>53805.313961708875</c:v>
                </c:pt>
                <c:pt idx="75">
                  <c:v>53955.465871946551</c:v>
                </c:pt>
                <c:pt idx="76">
                  <c:v>54070.957338442662</c:v>
                </c:pt>
                <c:pt idx="77">
                  <c:v>54178.253893596127</c:v>
                </c:pt>
                <c:pt idx="78">
                  <c:v>54270.211262122175</c:v>
                </c:pt>
                <c:pt idx="79">
                  <c:v>54335.580580402246</c:v>
                </c:pt>
                <c:pt idx="80">
                  <c:v>54383.288489580773</c:v>
                </c:pt>
                <c:pt idx="81">
                  <c:v>54407.348178729611</c:v>
                </c:pt>
                <c:pt idx="82">
                  <c:v>54421.662258257347</c:v>
                </c:pt>
                <c:pt idx="83">
                  <c:v>54419.162763816246</c:v>
                </c:pt>
                <c:pt idx="84">
                  <c:v>54375.139229905122</c:v>
                </c:pt>
                <c:pt idx="85">
                  <c:v>54337.197078836747</c:v>
                </c:pt>
                <c:pt idx="86">
                  <c:v>54267.32573237054</c:v>
                </c:pt>
                <c:pt idx="87">
                  <c:v>54170.571248688473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F7-4A8B-B19D-6AF6768DAAFF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60 GR'!$AR$2:$AR$89</c:f>
              <c:numCache>
                <c:formatCode>General</c:formatCode>
                <c:ptCount val="88"/>
                <c:pt idx="0">
                  <c:v>4841.0107776346249</c:v>
                </c:pt>
                <c:pt idx="1">
                  <c:v>4194.7386112901577</c:v>
                </c:pt>
                <c:pt idx="2">
                  <c:v>3807.821034557659</c:v>
                </c:pt>
                <c:pt idx="3">
                  <c:v>3361.7887546487182</c:v>
                </c:pt>
                <c:pt idx="4">
                  <c:v>3071.2979391818326</c:v>
                </c:pt>
                <c:pt idx="5">
                  <c:v>2788.1496839504766</c:v>
                </c:pt>
                <c:pt idx="6">
                  <c:v>2647.5837128720482</c:v>
                </c:pt>
                <c:pt idx="7">
                  <c:v>2595.9474844765068</c:v>
                </c:pt>
                <c:pt idx="8">
                  <c:v>2512.743945887863</c:v>
                </c:pt>
                <c:pt idx="9">
                  <c:v>2532.5057391059208</c:v>
                </c:pt>
                <c:pt idx="10">
                  <c:v>2599.9665192436973</c:v>
                </c:pt>
                <c:pt idx="11">
                  <c:v>2671.2019686964873</c:v>
                </c:pt>
                <c:pt idx="12">
                  <c:v>2756.2826490516209</c:v>
                </c:pt>
                <c:pt idx="13">
                  <c:v>2890.0505106304809</c:v>
                </c:pt>
                <c:pt idx="14">
                  <c:v>3002.4287899303808</c:v>
                </c:pt>
                <c:pt idx="15">
                  <c:v>3124.9497939079129</c:v>
                </c:pt>
                <c:pt idx="16">
                  <c:v>3243.8586892557505</c:v>
                </c:pt>
                <c:pt idx="17">
                  <c:v>3339.5458587557896</c:v>
                </c:pt>
                <c:pt idx="18">
                  <c:v>3429.7524037398998</c:v>
                </c:pt>
                <c:pt idx="19">
                  <c:v>3561.2993471986865</c:v>
                </c:pt>
                <c:pt idx="20">
                  <c:v>3632.7264888065711</c:v>
                </c:pt>
                <c:pt idx="21">
                  <c:v>3689.7843013699348</c:v>
                </c:pt>
                <c:pt idx="22">
                  <c:v>3702.5005742426401</c:v>
                </c:pt>
                <c:pt idx="23">
                  <c:v>3745.4680228162069</c:v>
                </c:pt>
                <c:pt idx="24">
                  <c:v>3776.7999026769903</c:v>
                </c:pt>
                <c:pt idx="25">
                  <c:v>3744.7119839123552</c:v>
                </c:pt>
                <c:pt idx="26">
                  <c:v>3748.952097750549</c:v>
                </c:pt>
                <c:pt idx="27">
                  <c:v>3702.0913802989162</c:v>
                </c:pt>
                <c:pt idx="28">
                  <c:v>3692.9625624338914</c:v>
                </c:pt>
                <c:pt idx="29">
                  <c:v>3628.4751409499659</c:v>
                </c:pt>
                <c:pt idx="30">
                  <c:v>3560.6067421673215</c:v>
                </c:pt>
                <c:pt idx="31">
                  <c:v>3496.1058150063182</c:v>
                </c:pt>
                <c:pt idx="32">
                  <c:v>3421.5798379925218</c:v>
                </c:pt>
                <c:pt idx="33">
                  <c:v>3294.9613076565074</c:v>
                </c:pt>
                <c:pt idx="34">
                  <c:v>3230.8392932418355</c:v>
                </c:pt>
                <c:pt idx="35">
                  <c:v>3114.7085999954288</c:v>
                </c:pt>
                <c:pt idx="36">
                  <c:v>2988.1538323551176</c:v>
                </c:pt>
                <c:pt idx="37">
                  <c:v>2877.8084454996315</c:v>
                </c:pt>
                <c:pt idx="38">
                  <c:v>2753.1262969320742</c:v>
                </c:pt>
                <c:pt idx="39">
                  <c:v>2626.8757784114932</c:v>
                </c:pt>
                <c:pt idx="40">
                  <c:v>2483.6431688085577</c:v>
                </c:pt>
                <c:pt idx="41">
                  <c:v>2374.6548407467053</c:v>
                </c:pt>
                <c:pt idx="42">
                  <c:v>2206.2309675852957</c:v>
                </c:pt>
                <c:pt idx="43">
                  <c:v>2059.8547434800785</c:v>
                </c:pt>
                <c:pt idx="44">
                  <c:v>1936.7904032144943</c:v>
                </c:pt>
                <c:pt idx="45">
                  <c:v>1760.5747708734634</c:v>
                </c:pt>
                <c:pt idx="46">
                  <c:v>1643.7512280489391</c:v>
                </c:pt>
                <c:pt idx="47">
                  <c:v>1520.7007297962627</c:v>
                </c:pt>
                <c:pt idx="48">
                  <c:v>1306.6684103823354</c:v>
                </c:pt>
                <c:pt idx="49">
                  <c:v>1210.12517001386</c:v>
                </c:pt>
                <c:pt idx="50">
                  <c:v>1033.6192248864827</c:v>
                </c:pt>
                <c:pt idx="51">
                  <c:v>935.06804376499349</c:v>
                </c:pt>
                <c:pt idx="52">
                  <c:v>734.98328992009192</c:v>
                </c:pt>
                <c:pt idx="53">
                  <c:v>639.41806669492507</c:v>
                </c:pt>
                <c:pt idx="54">
                  <c:v>483.7047490213954</c:v>
                </c:pt>
                <c:pt idx="55">
                  <c:v>376.563607446682</c:v>
                </c:pt>
                <c:pt idx="56">
                  <c:v>170.87654288703197</c:v>
                </c:pt>
                <c:pt idx="57">
                  <c:v>123.10236952131527</c:v>
                </c:pt>
                <c:pt idx="58">
                  <c:v>-76.564470592027646</c:v>
                </c:pt>
                <c:pt idx="59">
                  <c:v>-129.78729560182546</c:v>
                </c:pt>
                <c:pt idx="60">
                  <c:v>-300.40950049660751</c:v>
                </c:pt>
                <c:pt idx="61">
                  <c:v>-399.92162935981469</c:v>
                </c:pt>
                <c:pt idx="62">
                  <c:v>-495.92514281284821</c:v>
                </c:pt>
                <c:pt idx="63">
                  <c:v>-610.53388655214803</c:v>
                </c:pt>
                <c:pt idx="64">
                  <c:v>-660.46980616288056</c:v>
                </c:pt>
                <c:pt idx="65">
                  <c:v>-837.49337363200175</c:v>
                </c:pt>
                <c:pt idx="66">
                  <c:v>-834.29788784190896</c:v>
                </c:pt>
                <c:pt idx="67">
                  <c:v>-993.21950776412996</c:v>
                </c:pt>
                <c:pt idx="68">
                  <c:v>-1017.5231608462418</c:v>
                </c:pt>
                <c:pt idx="69">
                  <c:v>-1069.652287069126</c:v>
                </c:pt>
                <c:pt idx="70">
                  <c:v>-1140.8448413435763</c:v>
                </c:pt>
                <c:pt idx="71">
                  <c:v>-1224.1956183107031</c:v>
                </c:pt>
                <c:pt idx="72">
                  <c:v>-1221.97163458867</c:v>
                </c:pt>
                <c:pt idx="73">
                  <c:v>-1265.6501688192802</c:v>
                </c:pt>
                <c:pt idx="74">
                  <c:v>-1309.4295063804166</c:v>
                </c:pt>
                <c:pt idx="75">
                  <c:v>-1276.2221077742361</c:v>
                </c:pt>
                <c:pt idx="76">
                  <c:v>-1304.087970588007</c:v>
                </c:pt>
                <c:pt idx="77">
                  <c:v>-1290.4409892900003</c:v>
                </c:pt>
                <c:pt idx="78">
                  <c:v>-1231.1598831652591</c:v>
                </c:pt>
                <c:pt idx="79">
                  <c:v>-1174.506664679102</c:v>
                </c:pt>
                <c:pt idx="80">
                  <c:v>-1132.8387687914365</c:v>
                </c:pt>
                <c:pt idx="81">
                  <c:v>-1109.7295316031741</c:v>
                </c:pt>
                <c:pt idx="82">
                  <c:v>-951.72140958422096</c:v>
                </c:pt>
                <c:pt idx="83">
                  <c:v>-815.46549010616582</c:v>
                </c:pt>
                <c:pt idx="84">
                  <c:v>-804.59160468652408</c:v>
                </c:pt>
                <c:pt idx="85">
                  <c:v>-534.78594747748866</c:v>
                </c:pt>
                <c:pt idx="86">
                  <c:v>-365.67968587773066</c:v>
                </c:pt>
                <c:pt idx="87">
                  <c:v>-212.37432609257667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CF7-4A8B-B19D-6AF6768DA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7968"/>
        <c:axId val="69909504"/>
      </c:scatterChart>
      <c:valAx>
        <c:axId val="6990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69909504"/>
        <c:crosses val="autoZero"/>
        <c:crossBetween val="midCat"/>
      </c:valAx>
      <c:valAx>
        <c:axId val="6990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907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Standart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60 GR'!$AN$2:$AN$89</c:f>
              <c:numCache>
                <c:formatCode>General</c:formatCode>
                <c:ptCount val="88"/>
                <c:pt idx="0">
                  <c:v>-9908.1032884366177</c:v>
                </c:pt>
                <c:pt idx="1">
                  <c:v>-8791.3322123022808</c:v>
                </c:pt>
                <c:pt idx="2">
                  <c:v>-7781.2787942595851</c:v>
                </c:pt>
                <c:pt idx="3">
                  <c:v>-6636.7566108980727</c:v>
                </c:pt>
                <c:pt idx="4">
                  <c:v>-5522.3965159178979</c:v>
                </c:pt>
                <c:pt idx="5">
                  <c:v>-4320.1478375203942</c:v>
                </c:pt>
                <c:pt idx="6">
                  <c:v>-3146.4651551947109</c:v>
                </c:pt>
                <c:pt idx="7">
                  <c:v>-1953.7775509523844</c:v>
                </c:pt>
                <c:pt idx="8">
                  <c:v>-687.29523799146716</c:v>
                </c:pt>
                <c:pt idx="9">
                  <c:v>566.72986388943514</c:v>
                </c:pt>
                <c:pt idx="10">
                  <c:v>1813.0446357006444</c:v>
                </c:pt>
                <c:pt idx="11">
                  <c:v>3089.6041167860317</c:v>
                </c:pt>
                <c:pt idx="12">
                  <c:v>4377.1120126720198</c:v>
                </c:pt>
                <c:pt idx="13">
                  <c:v>5638.262828370498</c:v>
                </c:pt>
                <c:pt idx="14">
                  <c:v>6903.6336732637001</c:v>
                </c:pt>
                <c:pt idx="15">
                  <c:v>8171.9627664746831</c:v>
                </c:pt>
                <c:pt idx="16">
                  <c:v>9415.1542688075497</c:v>
                </c:pt>
                <c:pt idx="17">
                  <c:v>10673.679081580414</c:v>
                </c:pt>
                <c:pt idx="18">
                  <c:v>11916.332156567843</c:v>
                </c:pt>
                <c:pt idx="19">
                  <c:v>13091.295087091943</c:v>
                </c:pt>
                <c:pt idx="20">
                  <c:v>14291.543349198697</c:v>
                </c:pt>
                <c:pt idx="21">
                  <c:v>15495.131637518407</c:v>
                </c:pt>
                <c:pt idx="22">
                  <c:v>16710.357052318868</c:v>
                </c:pt>
                <c:pt idx="23">
                  <c:v>17868.889039959424</c:v>
                </c:pt>
                <c:pt idx="24">
                  <c:v>18996.701529722559</c:v>
                </c:pt>
                <c:pt idx="25">
                  <c:v>20182.906205678883</c:v>
                </c:pt>
                <c:pt idx="26">
                  <c:v>21287.046308681365</c:v>
                </c:pt>
                <c:pt idx="27">
                  <c:v>22415.981614836164</c:v>
                </c:pt>
                <c:pt idx="28">
                  <c:v>23490.073987445063</c:v>
                </c:pt>
                <c:pt idx="29">
                  <c:v>24592.730380872988</c:v>
                </c:pt>
                <c:pt idx="30">
                  <c:v>25661.564644301412</c:v>
                </c:pt>
                <c:pt idx="31">
                  <c:v>26710.265221661452</c:v>
                </c:pt>
                <c:pt idx="32">
                  <c:v>27750.291552452323</c:v>
                </c:pt>
                <c:pt idx="33">
                  <c:v>28805.024956202298</c:v>
                </c:pt>
                <c:pt idx="34">
                  <c:v>29789.519103887826</c:v>
                </c:pt>
                <c:pt idx="35">
                  <c:v>30797.237356302285</c:v>
                </c:pt>
                <c:pt idx="36">
                  <c:v>31792.603795248022</c:v>
                </c:pt>
                <c:pt idx="37">
                  <c:v>32749.172563126853</c:v>
                </c:pt>
                <c:pt idx="38">
                  <c:v>33705.146152444693</c:v>
                </c:pt>
                <c:pt idx="39">
                  <c:v>34642.907094763636</c:v>
                </c:pt>
                <c:pt idx="40">
                  <c:v>35564.275395173216</c:v>
                </c:pt>
                <c:pt idx="41">
                  <c:v>36454.416323371828</c:v>
                </c:pt>
                <c:pt idx="42">
                  <c:v>37361.764368585624</c:v>
                </c:pt>
                <c:pt idx="43">
                  <c:v>38232.086794975454</c:v>
                </c:pt>
                <c:pt idx="44">
                  <c:v>39076.009533450262</c:v>
                </c:pt>
                <c:pt idx="45">
                  <c:v>39936.031140780586</c:v>
                </c:pt>
                <c:pt idx="46">
                  <c:v>40726.932013328267</c:v>
                </c:pt>
                <c:pt idx="47">
                  <c:v>41514.161170407293</c:v>
                </c:pt>
                <c:pt idx="48">
                  <c:v>42347.58051275937</c:v>
                </c:pt>
                <c:pt idx="49">
                  <c:v>43069.475862201223</c:v>
                </c:pt>
                <c:pt idx="50">
                  <c:v>43839.821349815611</c:v>
                </c:pt>
                <c:pt idx="51">
                  <c:v>44527.438724488529</c:v>
                </c:pt>
                <c:pt idx="52">
                  <c:v>45280.232278452902</c:v>
                </c:pt>
                <c:pt idx="53">
                  <c:v>45925.16927686322</c:v>
                </c:pt>
                <c:pt idx="54">
                  <c:v>46605.728376424071</c:v>
                </c:pt>
                <c:pt idx="55">
                  <c:v>47227.852121169875</c:v>
                </c:pt>
                <c:pt idx="56">
                  <c:v>47910.169130997012</c:v>
                </c:pt>
                <c:pt idx="57">
                  <c:v>48444.661707971572</c:v>
                </c:pt>
                <c:pt idx="58">
                  <c:v>49085.361677628767</c:v>
                </c:pt>
                <c:pt idx="59">
                  <c:v>49585.998865678099</c:v>
                </c:pt>
                <c:pt idx="60">
                  <c:v>50168.39185351201</c:v>
                </c:pt>
                <c:pt idx="61">
                  <c:v>50667.669492698144</c:v>
                </c:pt>
                <c:pt idx="62">
                  <c:v>51145.908212165392</c:v>
                </c:pt>
                <c:pt idx="63">
                  <c:v>51627.883213869049</c:v>
                </c:pt>
                <c:pt idx="64">
                  <c:v>52024.191937369433</c:v>
                </c:pt>
                <c:pt idx="65">
                  <c:v>52517.591665092514</c:v>
                </c:pt>
                <c:pt idx="66">
                  <c:v>52837.89718790292</c:v>
                </c:pt>
                <c:pt idx="67">
                  <c:v>53274.476271822474</c:v>
                </c:pt>
                <c:pt idx="68">
                  <c:v>53581.21901735862</c:v>
                </c:pt>
                <c:pt idx="69">
                  <c:v>53888.288502112635</c:v>
                </c:pt>
                <c:pt idx="70">
                  <c:v>54191.101924794537</c:v>
                </c:pt>
                <c:pt idx="71">
                  <c:v>54490.374621098883</c:v>
                </c:pt>
                <c:pt idx="72">
                  <c:v>54687.603730200513</c:v>
                </c:pt>
                <c:pt idx="73">
                  <c:v>54913.546994762539</c:v>
                </c:pt>
                <c:pt idx="74">
                  <c:v>55114.743468089291</c:v>
                </c:pt>
                <c:pt idx="75">
                  <c:v>55231.687979720788</c:v>
                </c:pt>
                <c:pt idx="76">
                  <c:v>55375.045309030669</c:v>
                </c:pt>
                <c:pt idx="77">
                  <c:v>55468.694882886128</c:v>
                </c:pt>
                <c:pt idx="78">
                  <c:v>55501.371145287434</c:v>
                </c:pt>
                <c:pt idx="79">
                  <c:v>55510.087245081348</c:v>
                </c:pt>
                <c:pt idx="80">
                  <c:v>55516.127258372209</c:v>
                </c:pt>
                <c:pt idx="81">
                  <c:v>55517.077710332786</c:v>
                </c:pt>
                <c:pt idx="82">
                  <c:v>55373.383667841568</c:v>
                </c:pt>
                <c:pt idx="83">
                  <c:v>55234.628253922412</c:v>
                </c:pt>
                <c:pt idx="84">
                  <c:v>55179.730834591646</c:v>
                </c:pt>
                <c:pt idx="85">
                  <c:v>54871.983026314236</c:v>
                </c:pt>
                <c:pt idx="86">
                  <c:v>54633.005418248271</c:v>
                </c:pt>
                <c:pt idx="87">
                  <c:v>54382.94557478105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4D-43FE-8198-F635208EE96B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60 GR'!$AO$2:$AO$89</c:f>
              <c:numCache>
                <c:formatCode>General</c:formatCode>
                <c:ptCount val="88"/>
                <c:pt idx="0">
                  <c:v>-3056.1652766552697</c:v>
                </c:pt>
                <c:pt idx="1">
                  <c:v>-2862.9719885607719</c:v>
                </c:pt>
                <c:pt idx="2">
                  <c:v>-2613.9596533643366</c:v>
                </c:pt>
                <c:pt idx="3">
                  <c:v>-2337.1332217234017</c:v>
                </c:pt>
                <c:pt idx="4">
                  <c:v>-2014.3995813294782</c:v>
                </c:pt>
                <c:pt idx="5">
                  <c:v>-1656.6731823381519</c:v>
                </c:pt>
                <c:pt idx="6">
                  <c:v>-1257.1967023500592</c:v>
                </c:pt>
                <c:pt idx="7">
                  <c:v>-818.13227332577355</c:v>
                </c:pt>
                <c:pt idx="8">
                  <c:v>-363.32490311767464</c:v>
                </c:pt>
                <c:pt idx="9">
                  <c:v>124.63475610740252</c:v>
                </c:pt>
                <c:pt idx="10">
                  <c:v>627.47307710703319</c:v>
                </c:pt>
                <c:pt idx="11">
                  <c:v>1142.9725178736426</c:v>
                </c:pt>
                <c:pt idx="12">
                  <c:v>1667.7757943285969</c:v>
                </c:pt>
                <c:pt idx="13">
                  <c:v>2200.9628003239918</c:v>
                </c:pt>
                <c:pt idx="14">
                  <c:v>2728.2202167978476</c:v>
                </c:pt>
                <c:pt idx="15">
                  <c:v>3260.4810445282164</c:v>
                </c:pt>
                <c:pt idx="16">
                  <c:v>3782.5754005975641</c:v>
                </c:pt>
                <c:pt idx="17">
                  <c:v>4302.0163913258921</c:v>
                </c:pt>
                <c:pt idx="18">
                  <c:v>4813.9557554319072</c:v>
                </c:pt>
                <c:pt idx="19">
                  <c:v>5316.5277190365914</c:v>
                </c:pt>
                <c:pt idx="20">
                  <c:v>5806.6720236200972</c:v>
                </c:pt>
                <c:pt idx="21">
                  <c:v>6292.9949021775774</c:v>
                </c:pt>
                <c:pt idx="22">
                  <c:v>6767.6638638769118</c:v>
                </c:pt>
                <c:pt idx="23">
                  <c:v>7232.9317867220461</c:v>
                </c:pt>
                <c:pt idx="24">
                  <c:v>7682.9620009561986</c:v>
                </c:pt>
                <c:pt idx="25">
                  <c:v>8131.3774937604485</c:v>
                </c:pt>
                <c:pt idx="26">
                  <c:v>8563.3022034479673</c:v>
                </c:pt>
                <c:pt idx="27">
                  <c:v>8985.825363961847</c:v>
                </c:pt>
                <c:pt idx="28">
                  <c:v>9402.2904640941651</c:v>
                </c:pt>
                <c:pt idx="29">
                  <c:v>9809.1762133574375</c:v>
                </c:pt>
                <c:pt idx="30">
                  <c:v>10202.624054541358</c:v>
                </c:pt>
                <c:pt idx="31">
                  <c:v>10590.139224257371</c:v>
                </c:pt>
                <c:pt idx="32">
                  <c:v>10970.969416118125</c:v>
                </c:pt>
                <c:pt idx="33">
                  <c:v>11338.31965414502</c:v>
                </c:pt>
                <c:pt idx="34">
                  <c:v>11702.969116599874</c:v>
                </c:pt>
                <c:pt idx="35">
                  <c:v>12057.216860010079</c:v>
                </c:pt>
                <c:pt idx="36">
                  <c:v>12403.272132913868</c:v>
                </c:pt>
                <c:pt idx="37">
                  <c:v>12741.179704929631</c:v>
                </c:pt>
                <c:pt idx="38">
                  <c:v>13073.746326977007</c:v>
                </c:pt>
                <c:pt idx="39">
                  <c:v>13399.160979038228</c:v>
                </c:pt>
                <c:pt idx="40">
                  <c:v>13712.504763367917</c:v>
                </c:pt>
                <c:pt idx="41">
                  <c:v>14026.960812919466</c:v>
                </c:pt>
                <c:pt idx="42">
                  <c:v>14326.077101763969</c:v>
                </c:pt>
                <c:pt idx="43">
                  <c:v>14619.787983234739</c:v>
                </c:pt>
                <c:pt idx="44">
                  <c:v>14912.415505867184</c:v>
                </c:pt>
                <c:pt idx="45">
                  <c:v>15191.511812168743</c:v>
                </c:pt>
                <c:pt idx="46">
                  <c:v>15467.111556369895</c:v>
                </c:pt>
                <c:pt idx="47">
                  <c:v>15739.076799637656</c:v>
                </c:pt>
                <c:pt idx="48">
                  <c:v>15994.6722956988</c:v>
                </c:pt>
                <c:pt idx="49">
                  <c:v>16252.477217038209</c:v>
                </c:pt>
                <c:pt idx="50">
                  <c:v>16498.739495564394</c:v>
                </c:pt>
                <c:pt idx="51">
                  <c:v>16743.233498717647</c:v>
                </c:pt>
                <c:pt idx="52">
                  <c:v>16974.423103841087</c:v>
                </c:pt>
                <c:pt idx="53">
                  <c:v>17204.34081342478</c:v>
                </c:pt>
                <c:pt idx="54">
                  <c:v>17425.23300461653</c:v>
                </c:pt>
                <c:pt idx="55">
                  <c:v>17642.480153438748</c:v>
                </c:pt>
                <c:pt idx="56">
                  <c:v>17845.624538343283</c:v>
                </c:pt>
                <c:pt idx="57">
                  <c:v>18052.40329335014</c:v>
                </c:pt>
                <c:pt idx="58">
                  <c:v>18242.388606838816</c:v>
                </c:pt>
                <c:pt idx="59">
                  <c:v>18434.610841180463</c:v>
                </c:pt>
                <c:pt idx="60">
                  <c:v>18613.691159081962</c:v>
                </c:pt>
                <c:pt idx="61">
                  <c:v>18788.298123890301</c:v>
                </c:pt>
                <c:pt idx="62">
                  <c:v>18956.348993960924</c:v>
                </c:pt>
                <c:pt idx="63">
                  <c:v>19118.836630969781</c:v>
                </c:pt>
                <c:pt idx="64">
                  <c:v>19273.533941816924</c:v>
                </c:pt>
                <c:pt idx="65">
                  <c:v>19417.092576138366</c:v>
                </c:pt>
                <c:pt idx="66">
                  <c:v>19563.109993265822</c:v>
                </c:pt>
                <c:pt idx="67">
                  <c:v>19692.202776741218</c:v>
                </c:pt>
                <c:pt idx="68">
                  <c:v>19822.877167299044</c:v>
                </c:pt>
                <c:pt idx="69">
                  <c:v>19943.296940412183</c:v>
                </c:pt>
                <c:pt idx="70">
                  <c:v>20055.032012625801</c:v>
                </c:pt>
                <c:pt idx="71">
                  <c:v>20160.828394013883</c:v>
                </c:pt>
                <c:pt idx="72">
                  <c:v>20260.405305102486</c:v>
                </c:pt>
                <c:pt idx="73">
                  <c:v>20353.452552997547</c:v>
                </c:pt>
                <c:pt idx="74">
                  <c:v>20437.234329886862</c:v>
                </c:pt>
                <c:pt idx="75">
                  <c:v>20518.0948570242</c:v>
                </c:pt>
                <c:pt idx="76">
                  <c:v>20586.097332640966</c:v>
                </c:pt>
                <c:pt idx="77">
                  <c:v>20650.815395173136</c:v>
                </c:pt>
                <c:pt idx="78">
                  <c:v>20709.677046138971</c:v>
                </c:pt>
                <c:pt idx="79">
                  <c:v>20758.591789677179</c:v>
                </c:pt>
                <c:pt idx="80">
                  <c:v>20800.7303898221</c:v>
                </c:pt>
                <c:pt idx="81">
                  <c:v>20833.966839985311</c:v>
                </c:pt>
                <c:pt idx="82">
                  <c:v>20863.380082544489</c:v>
                </c:pt>
                <c:pt idx="83">
                  <c:v>20886.327133474999</c:v>
                </c:pt>
                <c:pt idx="84">
                  <c:v>20893.822368958226</c:v>
                </c:pt>
                <c:pt idx="85">
                  <c:v>20903.224571060633</c:v>
                </c:pt>
                <c:pt idx="86">
                  <c:v>20900.640544240196</c:v>
                </c:pt>
                <c:pt idx="87">
                  <c:v>20887.927842388533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4D-43FE-8198-F635208EE96B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60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4D-43FE-8198-F635208EE96B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60 GR'!$AQ$2:$AQ$89</c:f>
              <c:numCache>
                <c:formatCode>General</c:formatCode>
                <c:ptCount val="88"/>
                <c:pt idx="0">
                  <c:v>-5067.0925108019928</c:v>
                </c:pt>
                <c:pt idx="1">
                  <c:v>-4596.5936010121231</c:v>
                </c:pt>
                <c:pt idx="2">
                  <c:v>-3973.4577597019261</c:v>
                </c:pt>
                <c:pt idx="3">
                  <c:v>-3274.9678562493546</c:v>
                </c:pt>
                <c:pt idx="4">
                  <c:v>-2451.0985767360653</c:v>
                </c:pt>
                <c:pt idx="5">
                  <c:v>-1531.9981535699176</c:v>
                </c:pt>
                <c:pt idx="6">
                  <c:v>-498.88144232266279</c:v>
                </c:pt>
                <c:pt idx="7">
                  <c:v>642.16993352412226</c:v>
                </c:pt>
                <c:pt idx="8">
                  <c:v>1825.4487078963957</c:v>
                </c:pt>
                <c:pt idx="9">
                  <c:v>3099.2356029953562</c:v>
                </c:pt>
                <c:pt idx="10">
                  <c:v>4413.0111549443418</c:v>
                </c:pt>
                <c:pt idx="11">
                  <c:v>5760.8060854825189</c:v>
                </c:pt>
                <c:pt idx="12">
                  <c:v>7133.3946617236406</c:v>
                </c:pt>
                <c:pt idx="13">
                  <c:v>8528.3133390009789</c:v>
                </c:pt>
                <c:pt idx="14">
                  <c:v>9906.0624631940809</c:v>
                </c:pt>
                <c:pt idx="15">
                  <c:v>11296.912560382596</c:v>
                </c:pt>
                <c:pt idx="16">
                  <c:v>12659.0129580633</c:v>
                </c:pt>
                <c:pt idx="17">
                  <c:v>14013.224940336204</c:v>
                </c:pt>
                <c:pt idx="18">
                  <c:v>15346.084560307743</c:v>
                </c:pt>
                <c:pt idx="19">
                  <c:v>16652.59443429063</c:v>
                </c:pt>
                <c:pt idx="20">
                  <c:v>17924.269838005268</c:v>
                </c:pt>
                <c:pt idx="21">
                  <c:v>19184.915938888342</c:v>
                </c:pt>
                <c:pt idx="22">
                  <c:v>20412.857626561508</c:v>
                </c:pt>
                <c:pt idx="23">
                  <c:v>21614.357062775631</c:v>
                </c:pt>
                <c:pt idx="24">
                  <c:v>22773.501432399549</c:v>
                </c:pt>
                <c:pt idx="25">
                  <c:v>23927.618189591238</c:v>
                </c:pt>
                <c:pt idx="26">
                  <c:v>25035.998406431914</c:v>
                </c:pt>
                <c:pt idx="27">
                  <c:v>26118.07299513508</c:v>
                </c:pt>
                <c:pt idx="28">
                  <c:v>27183.036549878954</c:v>
                </c:pt>
                <c:pt idx="29">
                  <c:v>28221.205521822954</c:v>
                </c:pt>
                <c:pt idx="30">
                  <c:v>29222.171386468734</c:v>
                </c:pt>
                <c:pt idx="31">
                  <c:v>30206.37103666777</c:v>
                </c:pt>
                <c:pt idx="32">
                  <c:v>31171.871390444845</c:v>
                </c:pt>
                <c:pt idx="33">
                  <c:v>32099.986263858806</c:v>
                </c:pt>
                <c:pt idx="34">
                  <c:v>33020.358397129661</c:v>
                </c:pt>
                <c:pt idx="35">
                  <c:v>33911.945956297714</c:v>
                </c:pt>
                <c:pt idx="36">
                  <c:v>34780.75762760314</c:v>
                </c:pt>
                <c:pt idx="37">
                  <c:v>35626.981008626484</c:v>
                </c:pt>
                <c:pt idx="38">
                  <c:v>36458.272449376767</c:v>
                </c:pt>
                <c:pt idx="39">
                  <c:v>37269.782873175129</c:v>
                </c:pt>
                <c:pt idx="40">
                  <c:v>38047.918563981773</c:v>
                </c:pt>
                <c:pt idx="41">
                  <c:v>38829.071164118533</c:v>
                </c:pt>
                <c:pt idx="42">
                  <c:v>39567.995336170919</c:v>
                </c:pt>
                <c:pt idx="43">
                  <c:v>40291.941538455532</c:v>
                </c:pt>
                <c:pt idx="44">
                  <c:v>41012.799936664756</c:v>
                </c:pt>
                <c:pt idx="45">
                  <c:v>41696.605911654049</c:v>
                </c:pt>
                <c:pt idx="46">
                  <c:v>42370.683241377206</c:v>
                </c:pt>
                <c:pt idx="47">
                  <c:v>43034.861900203556</c:v>
                </c:pt>
                <c:pt idx="48">
                  <c:v>43654.248923141706</c:v>
                </c:pt>
                <c:pt idx="49">
                  <c:v>44279.601032215083</c:v>
                </c:pt>
                <c:pt idx="50">
                  <c:v>44873.440574702094</c:v>
                </c:pt>
                <c:pt idx="51">
                  <c:v>45462.506768253523</c:v>
                </c:pt>
                <c:pt idx="52">
                  <c:v>46015.215568372994</c:v>
                </c:pt>
                <c:pt idx="53">
                  <c:v>46564.587343558145</c:v>
                </c:pt>
                <c:pt idx="54">
                  <c:v>47089.433125445466</c:v>
                </c:pt>
                <c:pt idx="55">
                  <c:v>47604.415728616557</c:v>
                </c:pt>
                <c:pt idx="56">
                  <c:v>48081.045673884044</c:v>
                </c:pt>
                <c:pt idx="57">
                  <c:v>48567.764077492888</c:v>
                </c:pt>
                <c:pt idx="58">
                  <c:v>49008.79720703674</c:v>
                </c:pt>
                <c:pt idx="59">
                  <c:v>49456.211570076273</c:v>
                </c:pt>
                <c:pt idx="60">
                  <c:v>49867.982353015403</c:v>
                </c:pt>
                <c:pt idx="61">
                  <c:v>50267.747863338329</c:v>
                </c:pt>
                <c:pt idx="62">
                  <c:v>50649.983069352544</c:v>
                </c:pt>
                <c:pt idx="63">
                  <c:v>51017.349327316901</c:v>
                </c:pt>
                <c:pt idx="64">
                  <c:v>51363.722131206552</c:v>
                </c:pt>
                <c:pt idx="65">
                  <c:v>51680.098291460512</c:v>
                </c:pt>
                <c:pt idx="66">
                  <c:v>52003.599300061011</c:v>
                </c:pt>
                <c:pt idx="67">
                  <c:v>52281.256764058344</c:v>
                </c:pt>
                <c:pt idx="68">
                  <c:v>52563.695856512379</c:v>
                </c:pt>
                <c:pt idx="69">
                  <c:v>52818.636215043509</c:v>
                </c:pt>
                <c:pt idx="70">
                  <c:v>53050.257083450961</c:v>
                </c:pt>
                <c:pt idx="71">
                  <c:v>53266.17900278818</c:v>
                </c:pt>
                <c:pt idx="72">
                  <c:v>53465.632095611843</c:v>
                </c:pt>
                <c:pt idx="73">
                  <c:v>53647.896825943259</c:v>
                </c:pt>
                <c:pt idx="74">
                  <c:v>53805.313961708875</c:v>
                </c:pt>
                <c:pt idx="75">
                  <c:v>53955.465871946551</c:v>
                </c:pt>
                <c:pt idx="76">
                  <c:v>54070.957338442662</c:v>
                </c:pt>
                <c:pt idx="77">
                  <c:v>54178.253893596127</c:v>
                </c:pt>
                <c:pt idx="78">
                  <c:v>54270.211262122175</c:v>
                </c:pt>
                <c:pt idx="79">
                  <c:v>54335.580580402246</c:v>
                </c:pt>
                <c:pt idx="80">
                  <c:v>54383.288489580773</c:v>
                </c:pt>
                <c:pt idx="81">
                  <c:v>54407.348178729611</c:v>
                </c:pt>
                <c:pt idx="82">
                  <c:v>54421.662258257347</c:v>
                </c:pt>
                <c:pt idx="83">
                  <c:v>54419.162763816246</c:v>
                </c:pt>
                <c:pt idx="84">
                  <c:v>54375.139229905122</c:v>
                </c:pt>
                <c:pt idx="85">
                  <c:v>54337.197078836747</c:v>
                </c:pt>
                <c:pt idx="86">
                  <c:v>54267.32573237054</c:v>
                </c:pt>
                <c:pt idx="87">
                  <c:v>54170.571248688473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4D-43FE-8198-F635208EE96B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60 GR'!$AR$2:$AR$89</c:f>
              <c:numCache>
                <c:formatCode>General</c:formatCode>
                <c:ptCount val="88"/>
                <c:pt idx="0">
                  <c:v>4841.0107776346249</c:v>
                </c:pt>
                <c:pt idx="1">
                  <c:v>4194.7386112901577</c:v>
                </c:pt>
                <c:pt idx="2">
                  <c:v>3807.821034557659</c:v>
                </c:pt>
                <c:pt idx="3">
                  <c:v>3361.7887546487182</c:v>
                </c:pt>
                <c:pt idx="4">
                  <c:v>3071.2979391818326</c:v>
                </c:pt>
                <c:pt idx="5">
                  <c:v>2788.1496839504766</c:v>
                </c:pt>
                <c:pt idx="6">
                  <c:v>2647.5837128720482</c:v>
                </c:pt>
                <c:pt idx="7">
                  <c:v>2595.9474844765068</c:v>
                </c:pt>
                <c:pt idx="8">
                  <c:v>2512.743945887863</c:v>
                </c:pt>
                <c:pt idx="9">
                  <c:v>2532.5057391059208</c:v>
                </c:pt>
                <c:pt idx="10">
                  <c:v>2599.9665192436973</c:v>
                </c:pt>
                <c:pt idx="11">
                  <c:v>2671.2019686964873</c:v>
                </c:pt>
                <c:pt idx="12">
                  <c:v>2756.2826490516209</c:v>
                </c:pt>
                <c:pt idx="13">
                  <c:v>2890.0505106304809</c:v>
                </c:pt>
                <c:pt idx="14">
                  <c:v>3002.4287899303808</c:v>
                </c:pt>
                <c:pt idx="15">
                  <c:v>3124.9497939079129</c:v>
                </c:pt>
                <c:pt idx="16">
                  <c:v>3243.8586892557505</c:v>
                </c:pt>
                <c:pt idx="17">
                  <c:v>3339.5458587557896</c:v>
                </c:pt>
                <c:pt idx="18">
                  <c:v>3429.7524037398998</c:v>
                </c:pt>
                <c:pt idx="19">
                  <c:v>3561.2993471986865</c:v>
                </c:pt>
                <c:pt idx="20">
                  <c:v>3632.7264888065711</c:v>
                </c:pt>
                <c:pt idx="21">
                  <c:v>3689.7843013699348</c:v>
                </c:pt>
                <c:pt idx="22">
                  <c:v>3702.5005742426401</c:v>
                </c:pt>
                <c:pt idx="23">
                  <c:v>3745.4680228162069</c:v>
                </c:pt>
                <c:pt idx="24">
                  <c:v>3776.7999026769903</c:v>
                </c:pt>
                <c:pt idx="25">
                  <c:v>3744.7119839123552</c:v>
                </c:pt>
                <c:pt idx="26">
                  <c:v>3748.952097750549</c:v>
                </c:pt>
                <c:pt idx="27">
                  <c:v>3702.0913802989162</c:v>
                </c:pt>
                <c:pt idx="28">
                  <c:v>3692.9625624338914</c:v>
                </c:pt>
                <c:pt idx="29">
                  <c:v>3628.4751409499659</c:v>
                </c:pt>
                <c:pt idx="30">
                  <c:v>3560.6067421673215</c:v>
                </c:pt>
                <c:pt idx="31">
                  <c:v>3496.1058150063182</c:v>
                </c:pt>
                <c:pt idx="32">
                  <c:v>3421.5798379925218</c:v>
                </c:pt>
                <c:pt idx="33">
                  <c:v>3294.9613076565074</c:v>
                </c:pt>
                <c:pt idx="34">
                  <c:v>3230.8392932418355</c:v>
                </c:pt>
                <c:pt idx="35">
                  <c:v>3114.7085999954288</c:v>
                </c:pt>
                <c:pt idx="36">
                  <c:v>2988.1538323551176</c:v>
                </c:pt>
                <c:pt idx="37">
                  <c:v>2877.8084454996315</c:v>
                </c:pt>
                <c:pt idx="38">
                  <c:v>2753.1262969320742</c:v>
                </c:pt>
                <c:pt idx="39">
                  <c:v>2626.8757784114932</c:v>
                </c:pt>
                <c:pt idx="40">
                  <c:v>2483.6431688085577</c:v>
                </c:pt>
                <c:pt idx="41">
                  <c:v>2374.6548407467053</c:v>
                </c:pt>
                <c:pt idx="42">
                  <c:v>2206.2309675852957</c:v>
                </c:pt>
                <c:pt idx="43">
                  <c:v>2059.8547434800785</c:v>
                </c:pt>
                <c:pt idx="44">
                  <c:v>1936.7904032144943</c:v>
                </c:pt>
                <c:pt idx="45">
                  <c:v>1760.5747708734634</c:v>
                </c:pt>
                <c:pt idx="46">
                  <c:v>1643.7512280489391</c:v>
                </c:pt>
                <c:pt idx="47">
                  <c:v>1520.7007297962627</c:v>
                </c:pt>
                <c:pt idx="48">
                  <c:v>1306.6684103823354</c:v>
                </c:pt>
                <c:pt idx="49">
                  <c:v>1210.12517001386</c:v>
                </c:pt>
                <c:pt idx="50">
                  <c:v>1033.6192248864827</c:v>
                </c:pt>
                <c:pt idx="51">
                  <c:v>935.06804376499349</c:v>
                </c:pt>
                <c:pt idx="52">
                  <c:v>734.98328992009192</c:v>
                </c:pt>
                <c:pt idx="53">
                  <c:v>639.41806669492507</c:v>
                </c:pt>
                <c:pt idx="54">
                  <c:v>483.7047490213954</c:v>
                </c:pt>
                <c:pt idx="55">
                  <c:v>376.563607446682</c:v>
                </c:pt>
                <c:pt idx="56">
                  <c:v>170.87654288703197</c:v>
                </c:pt>
                <c:pt idx="57">
                  <c:v>123.10236952131527</c:v>
                </c:pt>
                <c:pt idx="58">
                  <c:v>-76.564470592027646</c:v>
                </c:pt>
                <c:pt idx="59">
                  <c:v>-129.78729560182546</c:v>
                </c:pt>
                <c:pt idx="60">
                  <c:v>-300.40950049660751</c:v>
                </c:pt>
                <c:pt idx="61">
                  <c:v>-399.92162935981469</c:v>
                </c:pt>
                <c:pt idx="62">
                  <c:v>-495.92514281284821</c:v>
                </c:pt>
                <c:pt idx="63">
                  <c:v>-610.53388655214803</c:v>
                </c:pt>
                <c:pt idx="64">
                  <c:v>-660.46980616288056</c:v>
                </c:pt>
                <c:pt idx="65">
                  <c:v>-837.49337363200175</c:v>
                </c:pt>
                <c:pt idx="66">
                  <c:v>-834.29788784190896</c:v>
                </c:pt>
                <c:pt idx="67">
                  <c:v>-993.21950776412996</c:v>
                </c:pt>
                <c:pt idx="68">
                  <c:v>-1017.5231608462418</c:v>
                </c:pt>
                <c:pt idx="69">
                  <c:v>-1069.652287069126</c:v>
                </c:pt>
                <c:pt idx="70">
                  <c:v>-1140.8448413435763</c:v>
                </c:pt>
                <c:pt idx="71">
                  <c:v>-1224.1956183107031</c:v>
                </c:pt>
                <c:pt idx="72">
                  <c:v>-1221.97163458867</c:v>
                </c:pt>
                <c:pt idx="73">
                  <c:v>-1265.6501688192802</c:v>
                </c:pt>
                <c:pt idx="74">
                  <c:v>-1309.4295063804166</c:v>
                </c:pt>
                <c:pt idx="75">
                  <c:v>-1276.2221077742361</c:v>
                </c:pt>
                <c:pt idx="76">
                  <c:v>-1304.087970588007</c:v>
                </c:pt>
                <c:pt idx="77">
                  <c:v>-1290.4409892900003</c:v>
                </c:pt>
                <c:pt idx="78">
                  <c:v>-1231.1598831652591</c:v>
                </c:pt>
                <c:pt idx="79">
                  <c:v>-1174.506664679102</c:v>
                </c:pt>
                <c:pt idx="80">
                  <c:v>-1132.8387687914365</c:v>
                </c:pt>
                <c:pt idx="81">
                  <c:v>-1109.7295316031741</c:v>
                </c:pt>
                <c:pt idx="82">
                  <c:v>-951.72140958422096</c:v>
                </c:pt>
                <c:pt idx="83">
                  <c:v>-815.46549010616582</c:v>
                </c:pt>
                <c:pt idx="84">
                  <c:v>-804.59160468652408</c:v>
                </c:pt>
                <c:pt idx="85">
                  <c:v>-534.78594747748866</c:v>
                </c:pt>
                <c:pt idx="86">
                  <c:v>-365.67968587773066</c:v>
                </c:pt>
                <c:pt idx="87">
                  <c:v>-212.37432609257667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4D-43FE-8198-F635208E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Starke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60 GR'!$AU$2:$AU$89</c:f>
              <c:numCache>
                <c:formatCode>General</c:formatCode>
                <c:ptCount val="88"/>
                <c:pt idx="0">
                  <c:v>-10815.163685696662</c:v>
                </c:pt>
                <c:pt idx="1">
                  <c:v>-9578.9610242987019</c:v>
                </c:pt>
                <c:pt idx="2">
                  <c:v>-8464.7859980490048</c:v>
                </c:pt>
                <c:pt idx="3">
                  <c:v>-7209.6620242405806</c:v>
                </c:pt>
                <c:pt idx="4">
                  <c:v>-5992.0449931984285</c:v>
                </c:pt>
                <c:pt idx="5">
                  <c:v>-4683.1883044352917</c:v>
                </c:pt>
                <c:pt idx="6">
                  <c:v>-3408.5629352068149</c:v>
                </c:pt>
                <c:pt idx="7">
                  <c:v>-2115.6463169083595</c:v>
                </c:pt>
                <c:pt idx="8">
                  <c:v>-744.14582715333631</c:v>
                </c:pt>
                <c:pt idx="9">
                  <c:v>613.69785541050646</c:v>
                </c:pt>
                <c:pt idx="10">
                  <c:v>1964.1917824876205</c:v>
                </c:pt>
                <c:pt idx="11">
                  <c:v>3349.5459193039105</c:v>
                </c:pt>
                <c:pt idx="12">
                  <c:v>4750.1005676068653</c:v>
                </c:pt>
                <c:pt idx="13">
                  <c:v>6126.4384370169864</c:v>
                </c:pt>
                <c:pt idx="14">
                  <c:v>7512.6714383646004</c:v>
                </c:pt>
                <c:pt idx="15">
                  <c:v>8908.2628555699721</c:v>
                </c:pt>
                <c:pt idx="16">
                  <c:v>10283.466877087876</c:v>
                </c:pt>
                <c:pt idx="17">
                  <c:v>11682.792147026041</c:v>
                </c:pt>
                <c:pt idx="18">
                  <c:v>13072.907354598228</c:v>
                </c:pt>
                <c:pt idx="19">
                  <c:v>14396.932260082638</c:v>
                </c:pt>
                <c:pt idx="20">
                  <c:v>15756.975258239678</c:v>
                </c:pt>
                <c:pt idx="21">
                  <c:v>17129.249933955991</c:v>
                </c:pt>
                <c:pt idx="22">
                  <c:v>18523.125197589696</c:v>
                </c:pt>
                <c:pt idx="23">
                  <c:v>19862.613022746031</c:v>
                </c:pt>
                <c:pt idx="24">
                  <c:v>21176.068087632866</c:v>
                </c:pt>
                <c:pt idx="25">
                  <c:v>22562.791235932444</c:v>
                </c:pt>
                <c:pt idx="26">
                  <c:v>23865.287000134427</c:v>
                </c:pt>
                <c:pt idx="27">
                  <c:v>25202.900187899439</c:v>
                </c:pt>
                <c:pt idx="28">
                  <c:v>26485.943811503403</c:v>
                </c:pt>
                <c:pt idx="29">
                  <c:v>27807.800822486337</c:v>
                </c:pt>
                <c:pt idx="30">
                  <c:v>29097.49637318126</c:v>
                </c:pt>
                <c:pt idx="31">
                  <c:v>30370.306719911237</c:v>
                </c:pt>
                <c:pt idx="32">
                  <c:v>31638.626199266168</c:v>
                </c:pt>
                <c:pt idx="33">
                  <c:v>32928.851182660306</c:v>
                </c:pt>
                <c:pt idx="34">
                  <c:v>34143.577853949209</c:v>
                </c:pt>
                <c:pt idx="35">
                  <c:v>35388.982660082795</c:v>
                </c:pt>
                <c:pt idx="36">
                  <c:v>36624.329092432454</c:v>
                </c:pt>
                <c:pt idx="37">
                  <c:v>37818.450009561391</c:v>
                </c:pt>
                <c:pt idx="38">
                  <c:v>39015.404491435133</c:v>
                </c:pt>
                <c:pt idx="39">
                  <c:v>40194.147055774432</c:v>
                </c:pt>
                <c:pt idx="40">
                  <c:v>41356.616752988091</c:v>
                </c:pt>
                <c:pt idx="41">
                  <c:v>42485.195384998704</c:v>
                </c:pt>
                <c:pt idx="42">
                  <c:v>43635.904513850917</c:v>
                </c:pt>
                <c:pt idx="43">
                  <c:v>44745.374949348006</c:v>
                </c:pt>
                <c:pt idx="44">
                  <c:v>45825.850458430767</c:v>
                </c:pt>
                <c:pt idx="45">
                  <c:v>46926.425273621797</c:v>
                </c:pt>
                <c:pt idx="46">
                  <c:v>47947.172813360019</c:v>
                </c:pt>
                <c:pt idx="47">
                  <c:v>48964.660627595091</c:v>
                </c:pt>
                <c:pt idx="48">
                  <c:v>50037.308650332387</c:v>
                </c:pt>
                <c:pt idx="49">
                  <c:v>50979.301218758992</c:v>
                </c:pt>
                <c:pt idx="50">
                  <c:v>51979.074430314009</c:v>
                </c:pt>
                <c:pt idx="51">
                  <c:v>52881.185157151143</c:v>
                </c:pt>
                <c:pt idx="52">
                  <c:v>53860.971458355612</c:v>
                </c:pt>
                <c:pt idx="53">
                  <c:v>54712.812441193193</c:v>
                </c:pt>
                <c:pt idx="54">
                  <c:v>55606.920045647472</c:v>
                </c:pt>
                <c:pt idx="55">
                  <c:v>56431.390410142631</c:v>
                </c:pt>
                <c:pt idx="56">
                  <c:v>57327.480600732968</c:v>
                </c:pt>
                <c:pt idx="57">
                  <c:v>58046.781207415108</c:v>
                </c:pt>
                <c:pt idx="58">
                  <c:v>58892.665128037996</c:v>
                </c:pt>
                <c:pt idx="59">
                  <c:v>59570.356953646151</c:v>
                </c:pt>
                <c:pt idx="60">
                  <c:v>60345.505675908942</c:v>
                </c:pt>
                <c:pt idx="61">
                  <c:v>61020.353003003729</c:v>
                </c:pt>
                <c:pt idx="62">
                  <c:v>61669.119502177666</c:v>
                </c:pt>
                <c:pt idx="63">
                  <c:v>62321.681369273443</c:v>
                </c:pt>
                <c:pt idx="64">
                  <c:v>62870.076227161619</c:v>
                </c:pt>
                <c:pt idx="65">
                  <c:v>63534.883344115122</c:v>
                </c:pt>
                <c:pt idx="66">
                  <c:v>63989.657564180008</c:v>
                </c:pt>
                <c:pt idx="67">
                  <c:v>64584.072638469588</c:v>
                </c:pt>
                <c:pt idx="68">
                  <c:v>65020.398590292214</c:v>
                </c:pt>
                <c:pt idx="69">
                  <c:v>65455.949055016696</c:v>
                </c:pt>
                <c:pt idx="70">
                  <c:v>65885.284686889165</c:v>
                </c:pt>
                <c:pt idx="71">
                  <c:v>66309.301230316618</c:v>
                </c:pt>
                <c:pt idx="72">
                  <c:v>66608.111888638101</c:v>
                </c:pt>
                <c:pt idx="73">
                  <c:v>66940.627312866447</c:v>
                </c:pt>
                <c:pt idx="74">
                  <c:v>67241.905254314464</c:v>
                </c:pt>
                <c:pt idx="75">
                  <c:v>67439.172950585795</c:v>
                </c:pt>
                <c:pt idx="76">
                  <c:v>67667.433466502262</c:v>
                </c:pt>
                <c:pt idx="77">
                  <c:v>67833.720177842028</c:v>
                </c:pt>
                <c:pt idx="78">
                  <c:v>67924.135017867608</c:v>
                </c:pt>
                <c:pt idx="79">
                  <c:v>67983.866026566699</c:v>
                </c:pt>
                <c:pt idx="80">
                  <c:v>68038.914006682768</c:v>
                </c:pt>
                <c:pt idx="81">
                  <c:v>68086.418810946212</c:v>
                </c:pt>
                <c:pt idx="82">
                  <c:v>67955.241780252763</c:v>
                </c:pt>
                <c:pt idx="83">
                  <c:v>67828.539589560372</c:v>
                </c:pt>
                <c:pt idx="84">
                  <c:v>67803.388317502671</c:v>
                </c:pt>
                <c:pt idx="85">
                  <c:v>67466.235635903286</c:v>
                </c:pt>
                <c:pt idx="86">
                  <c:v>67211.915338438921</c:v>
                </c:pt>
                <c:pt idx="87">
                  <c:v>66942.496183422656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DE-4C9A-81C2-5A2D18B8CFC0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60 GR'!$AO$2:$AO$89</c:f>
              <c:numCache>
                <c:formatCode>General</c:formatCode>
                <c:ptCount val="88"/>
                <c:pt idx="0">
                  <c:v>-3056.1652766552697</c:v>
                </c:pt>
                <c:pt idx="1">
                  <c:v>-2862.9719885607719</c:v>
                </c:pt>
                <c:pt idx="2">
                  <c:v>-2613.9596533643366</c:v>
                </c:pt>
                <c:pt idx="3">
                  <c:v>-2337.1332217234017</c:v>
                </c:pt>
                <c:pt idx="4">
                  <c:v>-2014.3995813294782</c:v>
                </c:pt>
                <c:pt idx="5">
                  <c:v>-1656.6731823381519</c:v>
                </c:pt>
                <c:pt idx="6">
                  <c:v>-1257.1967023500592</c:v>
                </c:pt>
                <c:pt idx="7">
                  <c:v>-818.13227332577355</c:v>
                </c:pt>
                <c:pt idx="8">
                  <c:v>-363.32490311767464</c:v>
                </c:pt>
                <c:pt idx="9">
                  <c:v>124.63475610740252</c:v>
                </c:pt>
                <c:pt idx="10">
                  <c:v>627.47307710703319</c:v>
                </c:pt>
                <c:pt idx="11">
                  <c:v>1142.9725178736426</c:v>
                </c:pt>
                <c:pt idx="12">
                  <c:v>1667.7757943285969</c:v>
                </c:pt>
                <c:pt idx="13">
                  <c:v>2200.9628003239918</c:v>
                </c:pt>
                <c:pt idx="14">
                  <c:v>2728.2202167978476</c:v>
                </c:pt>
                <c:pt idx="15">
                  <c:v>3260.4810445282164</c:v>
                </c:pt>
                <c:pt idx="16">
                  <c:v>3782.5754005975641</c:v>
                </c:pt>
                <c:pt idx="17">
                  <c:v>4302.0163913258921</c:v>
                </c:pt>
                <c:pt idx="18">
                  <c:v>4813.9557554319072</c:v>
                </c:pt>
                <c:pt idx="19">
                  <c:v>5316.5277190365914</c:v>
                </c:pt>
                <c:pt idx="20">
                  <c:v>5806.6720236200972</c:v>
                </c:pt>
                <c:pt idx="21">
                  <c:v>6292.9949021775774</c:v>
                </c:pt>
                <c:pt idx="22">
                  <c:v>6767.6638638769118</c:v>
                </c:pt>
                <c:pt idx="23">
                  <c:v>7232.9317867220461</c:v>
                </c:pt>
                <c:pt idx="24">
                  <c:v>7682.9620009561986</c:v>
                </c:pt>
                <c:pt idx="25">
                  <c:v>8131.3774937604485</c:v>
                </c:pt>
                <c:pt idx="26">
                  <c:v>8563.3022034479673</c:v>
                </c:pt>
                <c:pt idx="27">
                  <c:v>8985.825363961847</c:v>
                </c:pt>
                <c:pt idx="28">
                  <c:v>9402.2904640941651</c:v>
                </c:pt>
                <c:pt idx="29">
                  <c:v>9809.1762133574375</c:v>
                </c:pt>
                <c:pt idx="30">
                  <c:v>10202.624054541358</c:v>
                </c:pt>
                <c:pt idx="31">
                  <c:v>10590.139224257371</c:v>
                </c:pt>
                <c:pt idx="32">
                  <c:v>10970.969416118125</c:v>
                </c:pt>
                <c:pt idx="33">
                  <c:v>11338.31965414502</c:v>
                </c:pt>
                <c:pt idx="34">
                  <c:v>11702.969116599874</c:v>
                </c:pt>
                <c:pt idx="35">
                  <c:v>12057.216860010079</c:v>
                </c:pt>
                <c:pt idx="36">
                  <c:v>12403.272132913868</c:v>
                </c:pt>
                <c:pt idx="37">
                  <c:v>12741.179704929631</c:v>
                </c:pt>
                <c:pt idx="38">
                  <c:v>13073.746326977007</c:v>
                </c:pt>
                <c:pt idx="39">
                  <c:v>13399.160979038228</c:v>
                </c:pt>
                <c:pt idx="40">
                  <c:v>13712.504763367917</c:v>
                </c:pt>
                <c:pt idx="41">
                  <c:v>14026.960812919466</c:v>
                </c:pt>
                <c:pt idx="42">
                  <c:v>14326.077101763969</c:v>
                </c:pt>
                <c:pt idx="43">
                  <c:v>14619.787983234739</c:v>
                </c:pt>
                <c:pt idx="44">
                  <c:v>14912.415505867184</c:v>
                </c:pt>
                <c:pt idx="45">
                  <c:v>15191.511812168743</c:v>
                </c:pt>
                <c:pt idx="46">
                  <c:v>15467.111556369895</c:v>
                </c:pt>
                <c:pt idx="47">
                  <c:v>15739.076799637656</c:v>
                </c:pt>
                <c:pt idx="48">
                  <c:v>15994.6722956988</c:v>
                </c:pt>
                <c:pt idx="49">
                  <c:v>16252.477217038209</c:v>
                </c:pt>
                <c:pt idx="50">
                  <c:v>16498.739495564394</c:v>
                </c:pt>
                <c:pt idx="51">
                  <c:v>16743.233498717647</c:v>
                </c:pt>
                <c:pt idx="52">
                  <c:v>16974.423103841087</c:v>
                </c:pt>
                <c:pt idx="53">
                  <c:v>17204.34081342478</c:v>
                </c:pt>
                <c:pt idx="54">
                  <c:v>17425.23300461653</c:v>
                </c:pt>
                <c:pt idx="55">
                  <c:v>17642.480153438748</c:v>
                </c:pt>
                <c:pt idx="56">
                  <c:v>17845.624538343283</c:v>
                </c:pt>
                <c:pt idx="57">
                  <c:v>18052.40329335014</c:v>
                </c:pt>
                <c:pt idx="58">
                  <c:v>18242.388606838816</c:v>
                </c:pt>
                <c:pt idx="59">
                  <c:v>18434.610841180463</c:v>
                </c:pt>
                <c:pt idx="60">
                  <c:v>18613.691159081962</c:v>
                </c:pt>
                <c:pt idx="61">
                  <c:v>18788.298123890301</c:v>
                </c:pt>
                <c:pt idx="62">
                  <c:v>18956.348993960924</c:v>
                </c:pt>
                <c:pt idx="63">
                  <c:v>19118.836630969781</c:v>
                </c:pt>
                <c:pt idx="64">
                  <c:v>19273.533941816924</c:v>
                </c:pt>
                <c:pt idx="65">
                  <c:v>19417.092576138366</c:v>
                </c:pt>
                <c:pt idx="66">
                  <c:v>19563.109993265822</c:v>
                </c:pt>
                <c:pt idx="67">
                  <c:v>19692.202776741218</c:v>
                </c:pt>
                <c:pt idx="68">
                  <c:v>19822.877167299044</c:v>
                </c:pt>
                <c:pt idx="69">
                  <c:v>19943.296940412183</c:v>
                </c:pt>
                <c:pt idx="70">
                  <c:v>20055.032012625801</c:v>
                </c:pt>
                <c:pt idx="71">
                  <c:v>20160.828394013883</c:v>
                </c:pt>
                <c:pt idx="72">
                  <c:v>20260.405305102486</c:v>
                </c:pt>
                <c:pt idx="73">
                  <c:v>20353.452552997547</c:v>
                </c:pt>
                <c:pt idx="74">
                  <c:v>20437.234329886862</c:v>
                </c:pt>
                <c:pt idx="75">
                  <c:v>20518.0948570242</c:v>
                </c:pt>
                <c:pt idx="76">
                  <c:v>20586.097332640966</c:v>
                </c:pt>
                <c:pt idx="77">
                  <c:v>20650.815395173136</c:v>
                </c:pt>
                <c:pt idx="78">
                  <c:v>20709.677046138971</c:v>
                </c:pt>
                <c:pt idx="79">
                  <c:v>20758.591789677179</c:v>
                </c:pt>
                <c:pt idx="80">
                  <c:v>20800.7303898221</c:v>
                </c:pt>
                <c:pt idx="81">
                  <c:v>20833.966839985311</c:v>
                </c:pt>
                <c:pt idx="82">
                  <c:v>20863.380082544489</c:v>
                </c:pt>
                <c:pt idx="83">
                  <c:v>20886.327133474999</c:v>
                </c:pt>
                <c:pt idx="84">
                  <c:v>20893.822368958226</c:v>
                </c:pt>
                <c:pt idx="85">
                  <c:v>20903.224571060633</c:v>
                </c:pt>
                <c:pt idx="86">
                  <c:v>20900.640544240196</c:v>
                </c:pt>
                <c:pt idx="87">
                  <c:v>20887.927842388533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DE-4C9A-81C2-5A2D18B8CFC0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60 GR'!$AP$2:$AP$89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-1733.6216124513514</c:v>
                </c:pt>
                <c:pt idx="2">
                  <c:v>-1359.4981063375892</c:v>
                </c:pt>
                <c:pt idx="3">
                  <c:v>-937.83463452595265</c:v>
                </c:pt>
                <c:pt idx="4">
                  <c:v>-436.6989954065869</c:v>
                </c:pt>
                <c:pt idx="5">
                  <c:v>124.67502876823427</c:v>
                </c:pt>
                <c:pt idx="6">
                  <c:v>758.31526002739645</c:v>
                </c:pt>
                <c:pt idx="7">
                  <c:v>1460.3022068498958</c:v>
                </c:pt>
                <c:pt idx="8">
                  <c:v>2188.7736110140704</c:v>
                </c:pt>
                <c:pt idx="9">
                  <c:v>2974.6008468879536</c:v>
                </c:pt>
                <c:pt idx="10">
                  <c:v>3785.5380778373087</c:v>
                </c:pt>
                <c:pt idx="11">
                  <c:v>4617.8335676088764</c:v>
                </c:pt>
                <c:pt idx="12">
                  <c:v>5465.6188673950437</c:v>
                </c:pt>
                <c:pt idx="13">
                  <c:v>6327.3505386769866</c:v>
                </c:pt>
                <c:pt idx="14">
                  <c:v>7177.8422463962324</c:v>
                </c:pt>
                <c:pt idx="15">
                  <c:v>8036.4315158543805</c:v>
                </c:pt>
                <c:pt idx="16">
                  <c:v>8876.4375574657352</c:v>
                </c:pt>
                <c:pt idx="17">
                  <c:v>9711.2085490103127</c:v>
                </c:pt>
                <c:pt idx="18">
                  <c:v>10532.128804875836</c:v>
                </c:pt>
                <c:pt idx="19">
                  <c:v>11336.066715254039</c:v>
                </c:pt>
                <c:pt idx="20">
                  <c:v>12117.597814385172</c:v>
                </c:pt>
                <c:pt idx="21">
                  <c:v>12891.921036710763</c:v>
                </c:pt>
                <c:pt idx="22">
                  <c:v>13645.193762684597</c:v>
                </c:pt>
                <c:pt idx="23">
                  <c:v>14381.425276053584</c:v>
                </c:pt>
                <c:pt idx="24">
                  <c:v>15090.539431443351</c:v>
                </c:pt>
                <c:pt idx="25">
                  <c:v>15796.240695830787</c:v>
                </c:pt>
                <c:pt idx="26">
                  <c:v>16472.696202983945</c:v>
                </c:pt>
                <c:pt idx="27">
                  <c:v>17132.247631173235</c:v>
                </c:pt>
                <c:pt idx="28">
                  <c:v>17780.746085784791</c:v>
                </c:pt>
                <c:pt idx="29">
                  <c:v>18412.029308465517</c:v>
                </c:pt>
                <c:pt idx="30">
                  <c:v>19019.547331927377</c:v>
                </c:pt>
                <c:pt idx="31">
                  <c:v>19616.231812410399</c:v>
                </c:pt>
                <c:pt idx="32">
                  <c:v>20200.90197432672</c:v>
                </c:pt>
                <c:pt idx="33">
                  <c:v>20761.666609713786</c:v>
                </c:pt>
                <c:pt idx="34">
                  <c:v>21317.389280529784</c:v>
                </c:pt>
                <c:pt idx="35">
                  <c:v>21854.729096287636</c:v>
                </c:pt>
                <c:pt idx="36">
                  <c:v>22377.48549468927</c:v>
                </c:pt>
                <c:pt idx="37">
                  <c:v>22885.801303696855</c:v>
                </c:pt>
                <c:pt idx="38">
                  <c:v>23384.526122399762</c:v>
                </c:pt>
                <c:pt idx="39">
                  <c:v>23870.621894136901</c:v>
                </c:pt>
                <c:pt idx="40">
                  <c:v>24335.413800613856</c:v>
                </c:pt>
                <c:pt idx="41">
                  <c:v>24802.110351199066</c:v>
                </c:pt>
                <c:pt idx="42">
                  <c:v>25241.918234406949</c:v>
                </c:pt>
                <c:pt idx="43">
                  <c:v>25672.153555220793</c:v>
                </c:pt>
                <c:pt idx="44">
                  <c:v>26100.384430797574</c:v>
                </c:pt>
                <c:pt idx="45">
                  <c:v>26505.094099485308</c:v>
                </c:pt>
                <c:pt idx="46">
                  <c:v>26903.571685007315</c:v>
                </c:pt>
                <c:pt idx="47">
                  <c:v>27295.785100565903</c:v>
                </c:pt>
                <c:pt idx="48">
                  <c:v>27659.576627442904</c:v>
                </c:pt>
                <c:pt idx="49">
                  <c:v>28027.123815176874</c:v>
                </c:pt>
                <c:pt idx="50">
                  <c:v>28374.7010791377</c:v>
                </c:pt>
                <c:pt idx="51">
                  <c:v>28719.273269535875</c:v>
                </c:pt>
                <c:pt idx="52">
                  <c:v>29040.792464531904</c:v>
                </c:pt>
                <c:pt idx="53">
                  <c:v>29360.246530133369</c:v>
                </c:pt>
                <c:pt idx="54">
                  <c:v>29664.200120828937</c:v>
                </c:pt>
                <c:pt idx="55">
                  <c:v>29961.935575177809</c:v>
                </c:pt>
                <c:pt idx="56">
                  <c:v>30235.421135540757</c:v>
                </c:pt>
                <c:pt idx="57">
                  <c:v>30515.360784142751</c:v>
                </c:pt>
                <c:pt idx="58">
                  <c:v>30766.408600197927</c:v>
                </c:pt>
                <c:pt idx="59">
                  <c:v>31021.60072889581</c:v>
                </c:pt>
                <c:pt idx="60">
                  <c:v>31254.291193933441</c:v>
                </c:pt>
                <c:pt idx="61">
                  <c:v>31479.449739448031</c:v>
                </c:pt>
                <c:pt idx="62">
                  <c:v>31693.634075391619</c:v>
                </c:pt>
                <c:pt idx="63">
                  <c:v>31898.512696347116</c:v>
                </c:pt>
                <c:pt idx="64">
                  <c:v>32090.188189389624</c:v>
                </c:pt>
                <c:pt idx="65">
                  <c:v>32263.005715322142</c:v>
                </c:pt>
                <c:pt idx="66">
                  <c:v>32440.489306795189</c:v>
                </c:pt>
                <c:pt idx="67">
                  <c:v>32589.053987317129</c:v>
                </c:pt>
                <c:pt idx="68">
                  <c:v>32740.818689213331</c:v>
                </c:pt>
                <c:pt idx="69">
                  <c:v>32875.339274631326</c:v>
                </c:pt>
                <c:pt idx="70">
                  <c:v>32995.225070825159</c:v>
                </c:pt>
                <c:pt idx="71">
                  <c:v>33105.350608774301</c:v>
                </c:pt>
                <c:pt idx="72">
                  <c:v>33205.226790509354</c:v>
                </c:pt>
                <c:pt idx="73">
                  <c:v>33294.444272945708</c:v>
                </c:pt>
                <c:pt idx="74">
                  <c:v>33368.079631822016</c:v>
                </c:pt>
                <c:pt idx="75">
                  <c:v>33437.371014922355</c:v>
                </c:pt>
                <c:pt idx="76">
                  <c:v>33484.860005801696</c:v>
                </c:pt>
                <c:pt idx="77">
                  <c:v>33527.438498422991</c:v>
                </c:pt>
                <c:pt idx="78">
                  <c:v>33560.5342159832</c:v>
                </c:pt>
                <c:pt idx="79">
                  <c:v>33576.988790725067</c:v>
                </c:pt>
                <c:pt idx="80">
                  <c:v>33582.558099758673</c:v>
                </c:pt>
                <c:pt idx="81">
                  <c:v>33573.381338744301</c:v>
                </c:pt>
                <c:pt idx="82">
                  <c:v>33558.282175712862</c:v>
                </c:pt>
                <c:pt idx="83">
                  <c:v>33532.835630341251</c:v>
                </c:pt>
                <c:pt idx="84">
                  <c:v>33481.316860946899</c:v>
                </c:pt>
                <c:pt idx="85">
                  <c:v>33433.97250777611</c:v>
                </c:pt>
                <c:pt idx="86">
                  <c:v>33366.685188130345</c:v>
                </c:pt>
                <c:pt idx="87">
                  <c:v>33282.64340629994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DE-4C9A-81C2-5A2D18B8CFC0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60 GR'!$AQ$2:$AQ$89</c:f>
              <c:numCache>
                <c:formatCode>General</c:formatCode>
                <c:ptCount val="88"/>
                <c:pt idx="0">
                  <c:v>-5067.0925108019928</c:v>
                </c:pt>
                <c:pt idx="1">
                  <c:v>-4596.5936010121231</c:v>
                </c:pt>
                <c:pt idx="2">
                  <c:v>-3973.4577597019261</c:v>
                </c:pt>
                <c:pt idx="3">
                  <c:v>-3274.9678562493546</c:v>
                </c:pt>
                <c:pt idx="4">
                  <c:v>-2451.0985767360653</c:v>
                </c:pt>
                <c:pt idx="5">
                  <c:v>-1531.9981535699176</c:v>
                </c:pt>
                <c:pt idx="6">
                  <c:v>-498.88144232266279</c:v>
                </c:pt>
                <c:pt idx="7">
                  <c:v>642.16993352412226</c:v>
                </c:pt>
                <c:pt idx="8">
                  <c:v>1825.4487078963957</c:v>
                </c:pt>
                <c:pt idx="9">
                  <c:v>3099.2356029953562</c:v>
                </c:pt>
                <c:pt idx="10">
                  <c:v>4413.0111549443418</c:v>
                </c:pt>
                <c:pt idx="11">
                  <c:v>5760.8060854825189</c:v>
                </c:pt>
                <c:pt idx="12">
                  <c:v>7133.3946617236406</c:v>
                </c:pt>
                <c:pt idx="13">
                  <c:v>8528.3133390009789</c:v>
                </c:pt>
                <c:pt idx="14">
                  <c:v>9906.0624631940809</c:v>
                </c:pt>
                <c:pt idx="15">
                  <c:v>11296.912560382596</c:v>
                </c:pt>
                <c:pt idx="16">
                  <c:v>12659.0129580633</c:v>
                </c:pt>
                <c:pt idx="17">
                  <c:v>14013.224940336204</c:v>
                </c:pt>
                <c:pt idx="18">
                  <c:v>15346.084560307743</c:v>
                </c:pt>
                <c:pt idx="19">
                  <c:v>16652.59443429063</c:v>
                </c:pt>
                <c:pt idx="20">
                  <c:v>17924.269838005268</c:v>
                </c:pt>
                <c:pt idx="21">
                  <c:v>19184.915938888342</c:v>
                </c:pt>
                <c:pt idx="22">
                  <c:v>20412.857626561508</c:v>
                </c:pt>
                <c:pt idx="23">
                  <c:v>21614.357062775631</c:v>
                </c:pt>
                <c:pt idx="24">
                  <c:v>22773.501432399549</c:v>
                </c:pt>
                <c:pt idx="25">
                  <c:v>23927.618189591238</c:v>
                </c:pt>
                <c:pt idx="26">
                  <c:v>25035.998406431914</c:v>
                </c:pt>
                <c:pt idx="27">
                  <c:v>26118.07299513508</c:v>
                </c:pt>
                <c:pt idx="28">
                  <c:v>27183.036549878954</c:v>
                </c:pt>
                <c:pt idx="29">
                  <c:v>28221.205521822954</c:v>
                </c:pt>
                <c:pt idx="30">
                  <c:v>29222.171386468734</c:v>
                </c:pt>
                <c:pt idx="31">
                  <c:v>30206.37103666777</c:v>
                </c:pt>
                <c:pt idx="32">
                  <c:v>31171.871390444845</c:v>
                </c:pt>
                <c:pt idx="33">
                  <c:v>32099.986263858806</c:v>
                </c:pt>
                <c:pt idx="34">
                  <c:v>33020.358397129661</c:v>
                </c:pt>
                <c:pt idx="35">
                  <c:v>33911.945956297714</c:v>
                </c:pt>
                <c:pt idx="36">
                  <c:v>34780.75762760314</c:v>
                </c:pt>
                <c:pt idx="37">
                  <c:v>35626.981008626484</c:v>
                </c:pt>
                <c:pt idx="38">
                  <c:v>36458.272449376767</c:v>
                </c:pt>
                <c:pt idx="39">
                  <c:v>37269.782873175129</c:v>
                </c:pt>
                <c:pt idx="40">
                  <c:v>38047.918563981773</c:v>
                </c:pt>
                <c:pt idx="41">
                  <c:v>38829.071164118533</c:v>
                </c:pt>
                <c:pt idx="42">
                  <c:v>39567.995336170919</c:v>
                </c:pt>
                <c:pt idx="43">
                  <c:v>40291.941538455532</c:v>
                </c:pt>
                <c:pt idx="44">
                  <c:v>41012.799936664756</c:v>
                </c:pt>
                <c:pt idx="45">
                  <c:v>41696.605911654049</c:v>
                </c:pt>
                <c:pt idx="46">
                  <c:v>42370.683241377206</c:v>
                </c:pt>
                <c:pt idx="47">
                  <c:v>43034.861900203556</c:v>
                </c:pt>
                <c:pt idx="48">
                  <c:v>43654.248923141706</c:v>
                </c:pt>
                <c:pt idx="49">
                  <c:v>44279.601032215083</c:v>
                </c:pt>
                <c:pt idx="50">
                  <c:v>44873.440574702094</c:v>
                </c:pt>
                <c:pt idx="51">
                  <c:v>45462.506768253523</c:v>
                </c:pt>
                <c:pt idx="52">
                  <c:v>46015.215568372994</c:v>
                </c:pt>
                <c:pt idx="53">
                  <c:v>46564.587343558145</c:v>
                </c:pt>
                <c:pt idx="54">
                  <c:v>47089.433125445466</c:v>
                </c:pt>
                <c:pt idx="55">
                  <c:v>47604.415728616557</c:v>
                </c:pt>
                <c:pt idx="56">
                  <c:v>48081.045673884044</c:v>
                </c:pt>
                <c:pt idx="57">
                  <c:v>48567.764077492888</c:v>
                </c:pt>
                <c:pt idx="58">
                  <c:v>49008.79720703674</c:v>
                </c:pt>
                <c:pt idx="59">
                  <c:v>49456.211570076273</c:v>
                </c:pt>
                <c:pt idx="60">
                  <c:v>49867.982353015403</c:v>
                </c:pt>
                <c:pt idx="61">
                  <c:v>50267.747863338329</c:v>
                </c:pt>
                <c:pt idx="62">
                  <c:v>50649.983069352544</c:v>
                </c:pt>
                <c:pt idx="63">
                  <c:v>51017.349327316901</c:v>
                </c:pt>
                <c:pt idx="64">
                  <c:v>51363.722131206552</c:v>
                </c:pt>
                <c:pt idx="65">
                  <c:v>51680.098291460512</c:v>
                </c:pt>
                <c:pt idx="66">
                  <c:v>52003.599300061011</c:v>
                </c:pt>
                <c:pt idx="67">
                  <c:v>52281.256764058344</c:v>
                </c:pt>
                <c:pt idx="68">
                  <c:v>52563.695856512379</c:v>
                </c:pt>
                <c:pt idx="69">
                  <c:v>52818.636215043509</c:v>
                </c:pt>
                <c:pt idx="70">
                  <c:v>53050.257083450961</c:v>
                </c:pt>
                <c:pt idx="71">
                  <c:v>53266.17900278818</c:v>
                </c:pt>
                <c:pt idx="72">
                  <c:v>53465.632095611843</c:v>
                </c:pt>
                <c:pt idx="73">
                  <c:v>53647.896825943259</c:v>
                </c:pt>
                <c:pt idx="74">
                  <c:v>53805.313961708875</c:v>
                </c:pt>
                <c:pt idx="75">
                  <c:v>53955.465871946551</c:v>
                </c:pt>
                <c:pt idx="76">
                  <c:v>54070.957338442662</c:v>
                </c:pt>
                <c:pt idx="77">
                  <c:v>54178.253893596127</c:v>
                </c:pt>
                <c:pt idx="78">
                  <c:v>54270.211262122175</c:v>
                </c:pt>
                <c:pt idx="79">
                  <c:v>54335.580580402246</c:v>
                </c:pt>
                <c:pt idx="80">
                  <c:v>54383.288489580773</c:v>
                </c:pt>
                <c:pt idx="81">
                  <c:v>54407.348178729611</c:v>
                </c:pt>
                <c:pt idx="82">
                  <c:v>54421.662258257347</c:v>
                </c:pt>
                <c:pt idx="83">
                  <c:v>54419.162763816246</c:v>
                </c:pt>
                <c:pt idx="84">
                  <c:v>54375.139229905122</c:v>
                </c:pt>
                <c:pt idx="85">
                  <c:v>54337.197078836747</c:v>
                </c:pt>
                <c:pt idx="86">
                  <c:v>54267.32573237054</c:v>
                </c:pt>
                <c:pt idx="87">
                  <c:v>54170.571248688473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DE-4C9A-81C2-5A2D18B8CFC0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60 GR'!$AV$2:$AV$89</c:f>
              <c:numCache>
                <c:formatCode>General</c:formatCode>
                <c:ptCount val="88"/>
                <c:pt idx="0">
                  <c:v>5748.0711748946687</c:v>
                </c:pt>
                <c:pt idx="1">
                  <c:v>4982.3674232865787</c:v>
                </c:pt>
                <c:pt idx="2">
                  <c:v>4491.3282383470787</c:v>
                </c:pt>
                <c:pt idx="3">
                  <c:v>3934.6941679912261</c:v>
                </c:pt>
                <c:pt idx="4">
                  <c:v>3540.9464164623632</c:v>
                </c:pt>
                <c:pt idx="5">
                  <c:v>3151.1901508653741</c:v>
                </c:pt>
                <c:pt idx="6">
                  <c:v>2909.6814928841522</c:v>
                </c:pt>
                <c:pt idx="7">
                  <c:v>2757.8162504324819</c:v>
                </c:pt>
                <c:pt idx="8">
                  <c:v>2569.5945350497323</c:v>
                </c:pt>
                <c:pt idx="9">
                  <c:v>2485.53774758485</c:v>
                </c:pt>
                <c:pt idx="10">
                  <c:v>2448.8193724567213</c:v>
                </c:pt>
                <c:pt idx="11">
                  <c:v>2411.2601661786084</c:v>
                </c:pt>
                <c:pt idx="12">
                  <c:v>2383.2940941167753</c:v>
                </c:pt>
                <c:pt idx="13">
                  <c:v>2401.8749019839925</c:v>
                </c:pt>
                <c:pt idx="14">
                  <c:v>2393.3910248294806</c:v>
                </c:pt>
                <c:pt idx="15">
                  <c:v>2388.6497048126239</c:v>
                </c:pt>
                <c:pt idx="16">
                  <c:v>2375.546080975424</c:v>
                </c:pt>
                <c:pt idx="17">
                  <c:v>2330.4327933101631</c:v>
                </c:pt>
                <c:pt idx="18">
                  <c:v>2273.177205709515</c:v>
                </c:pt>
                <c:pt idx="19">
                  <c:v>2255.6621742079915</c:v>
                </c:pt>
                <c:pt idx="20">
                  <c:v>2167.2945797655902</c:v>
                </c:pt>
                <c:pt idx="21">
                  <c:v>2055.6660049323509</c:v>
                </c:pt>
                <c:pt idx="22">
                  <c:v>1889.7324289718126</c:v>
                </c:pt>
                <c:pt idx="23">
                  <c:v>1751.7440400296</c:v>
                </c:pt>
                <c:pt idx="24">
                  <c:v>1597.4333447666831</c:v>
                </c:pt>
                <c:pt idx="25">
                  <c:v>1364.8269536587941</c:v>
                </c:pt>
                <c:pt idx="26">
                  <c:v>1170.711406297487</c:v>
                </c:pt>
                <c:pt idx="27">
                  <c:v>915.17280723564181</c:v>
                </c:pt>
                <c:pt idx="28">
                  <c:v>697.09273837555156</c:v>
                </c:pt>
                <c:pt idx="29">
                  <c:v>413.40469933661734</c:v>
                </c:pt>
                <c:pt idx="30">
                  <c:v>124.67501328747312</c:v>
                </c:pt>
                <c:pt idx="31">
                  <c:v>-163.93568324346779</c:v>
                </c:pt>
                <c:pt idx="32">
                  <c:v>-466.75480882132251</c:v>
                </c:pt>
                <c:pt idx="33">
                  <c:v>-828.86491880150061</c:v>
                </c:pt>
                <c:pt idx="34">
                  <c:v>-1123.2194568195482</c:v>
                </c:pt>
                <c:pt idx="35">
                  <c:v>-1477.036703785081</c:v>
                </c:pt>
                <c:pt idx="36">
                  <c:v>-1843.5714648293142</c:v>
                </c:pt>
                <c:pt idx="37">
                  <c:v>-2191.4690009349069</c:v>
                </c:pt>
                <c:pt idx="38">
                  <c:v>-2557.1320420583652</c:v>
                </c:pt>
                <c:pt idx="39">
                  <c:v>-2924.3641825993036</c:v>
                </c:pt>
                <c:pt idx="40">
                  <c:v>-3308.698189006318</c:v>
                </c:pt>
                <c:pt idx="41">
                  <c:v>-3656.1242208801705</c:v>
                </c:pt>
                <c:pt idx="42">
                  <c:v>-4067.9091776799978</c:v>
                </c:pt>
                <c:pt idx="43">
                  <c:v>-4453.4334108924741</c:v>
                </c:pt>
                <c:pt idx="44">
                  <c:v>-4813.0505217660102</c:v>
                </c:pt>
                <c:pt idx="45">
                  <c:v>-5229.8193619677477</c:v>
                </c:pt>
                <c:pt idx="46">
                  <c:v>-5576.4895719828128</c:v>
                </c:pt>
                <c:pt idx="47">
                  <c:v>-5929.7987273915351</c:v>
                </c:pt>
                <c:pt idx="48">
                  <c:v>-6383.0597271906809</c:v>
                </c:pt>
                <c:pt idx="49">
                  <c:v>-6699.7001865439088</c:v>
                </c:pt>
                <c:pt idx="50">
                  <c:v>-7105.6338556119154</c:v>
                </c:pt>
                <c:pt idx="51">
                  <c:v>-7418.6783888976206</c:v>
                </c:pt>
                <c:pt idx="52">
                  <c:v>-7845.7558899826181</c:v>
                </c:pt>
                <c:pt idx="53">
                  <c:v>-8148.2250976350479</c:v>
                </c:pt>
                <c:pt idx="54">
                  <c:v>-8517.4869202020054</c:v>
                </c:pt>
                <c:pt idx="55">
                  <c:v>-8826.9746815260733</c:v>
                </c:pt>
                <c:pt idx="56">
                  <c:v>-9246.4349268489241</c:v>
                </c:pt>
                <c:pt idx="57">
                  <c:v>-9479.0171299222202</c:v>
                </c:pt>
                <c:pt idx="58">
                  <c:v>-9883.867921001256</c:v>
                </c:pt>
                <c:pt idx="59">
                  <c:v>-10114.145383569878</c:v>
                </c:pt>
                <c:pt idx="60">
                  <c:v>-10477.523322893539</c:v>
                </c:pt>
                <c:pt idx="61">
                  <c:v>-10752.6051396654</c:v>
                </c:pt>
                <c:pt idx="62">
                  <c:v>-11019.136432825122</c:v>
                </c:pt>
                <c:pt idx="63">
                  <c:v>-11304.332041956543</c:v>
                </c:pt>
                <c:pt idx="64">
                  <c:v>-11506.354095955066</c:v>
                </c:pt>
                <c:pt idx="65">
                  <c:v>-11854.78505265461</c:v>
                </c:pt>
                <c:pt idx="66">
                  <c:v>-11986.058264118998</c:v>
                </c:pt>
                <c:pt idx="67">
                  <c:v>-12302.815874411244</c:v>
                </c:pt>
                <c:pt idx="68">
                  <c:v>-12456.702733779835</c:v>
                </c:pt>
                <c:pt idx="69">
                  <c:v>-12637.312839973187</c:v>
                </c:pt>
                <c:pt idx="70">
                  <c:v>-12835.027603438204</c:v>
                </c:pt>
                <c:pt idx="71">
                  <c:v>-13043.122227528438</c:v>
                </c:pt>
                <c:pt idx="72">
                  <c:v>-13142.479793026258</c:v>
                </c:pt>
                <c:pt idx="73">
                  <c:v>-13292.730486923188</c:v>
                </c:pt>
                <c:pt idx="74">
                  <c:v>-13436.59129260559</c:v>
                </c:pt>
                <c:pt idx="75">
                  <c:v>-13483.707078639243</c:v>
                </c:pt>
                <c:pt idx="76">
                  <c:v>-13596.476128059599</c:v>
                </c:pt>
                <c:pt idx="77">
                  <c:v>-13655.4662842459</c:v>
                </c:pt>
                <c:pt idx="78">
                  <c:v>-13653.923755745433</c:v>
                </c:pt>
                <c:pt idx="79">
                  <c:v>-13648.285446164453</c:v>
                </c:pt>
                <c:pt idx="80">
                  <c:v>-13655.625517101995</c:v>
                </c:pt>
                <c:pt idx="81">
                  <c:v>-13679.070632216601</c:v>
                </c:pt>
                <c:pt idx="82">
                  <c:v>-13533.579521995416</c:v>
                </c:pt>
                <c:pt idx="83">
                  <c:v>-13409.376825744126</c:v>
                </c:pt>
                <c:pt idx="84">
                  <c:v>-13428.249087597549</c:v>
                </c:pt>
                <c:pt idx="85">
                  <c:v>-13129.038557066538</c:v>
                </c:pt>
                <c:pt idx="86">
                  <c:v>-12944.589606068381</c:v>
                </c:pt>
                <c:pt idx="87">
                  <c:v>-12771.924934734183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DE-4C9A-81C2-5A2D18B8C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1288730079171"/>
          <c:y val="4.3724073692989203E-2"/>
          <c:w val="0.78029706172115099"/>
          <c:h val="0.9447635836565206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[1]Tabelle1!$G$2:$G$90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[1]Tabelle1!$B$2:$B$90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0F-4399-A163-CE6051BAC656}"/>
            </c:ext>
          </c:extLst>
        </c:ser>
        <c:ser>
          <c:idx val="1"/>
          <c:order val="1"/>
          <c:tx>
            <c:v>Punkt2</c:v>
          </c:tx>
          <c:spPr>
            <a:ln w="28575">
              <a:noFill/>
            </a:ln>
          </c:spPr>
          <c:xVal>
            <c:numRef>
              <c:f>[1]Tabelle1!$D$2:$D$90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[1]Tabelle1!$J$2:$J$90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0F-4399-A163-CE6051BAC656}"/>
            </c:ext>
          </c:extLst>
        </c:ser>
        <c:ser>
          <c:idx val="2"/>
          <c:order val="2"/>
          <c:tx>
            <c:v>C</c:v>
          </c:tx>
          <c:spPr>
            <a:ln w="28575">
              <a:noFill/>
            </a:ln>
          </c:spPr>
          <c:xVal>
            <c:numRef>
              <c:f>'Geo. NR'!$O$2:$O$90</c:f>
              <c:numCache>
                <c:formatCode>General</c:formatCode>
                <c:ptCount val="89"/>
                <c:pt idx="0">
                  <c:v>3</c:v>
                </c:pt>
                <c:pt idx="1">
                  <c:v>1.9661899999999997</c:v>
                </c:pt>
                <c:pt idx="2">
                  <c:v>0.86875000000000036</c:v>
                </c:pt>
                <c:pt idx="3">
                  <c:v>-0.30571000000000037</c:v>
                </c:pt>
                <c:pt idx="4">
                  <c:v>-1.5597999999999992</c:v>
                </c:pt>
                <c:pt idx="5">
                  <c:v>-2.8986400000000003</c:v>
                </c:pt>
                <c:pt idx="6">
                  <c:v>-4.3209</c:v>
                </c:pt>
                <c:pt idx="7">
                  <c:v>-5.8308499999999999</c:v>
                </c:pt>
                <c:pt idx="8">
                  <c:v>-7.4266100000000002</c:v>
                </c:pt>
                <c:pt idx="9">
                  <c:v>-9.0995199999999983</c:v>
                </c:pt>
                <c:pt idx="10">
                  <c:v>-10.845820000000003</c:v>
                </c:pt>
                <c:pt idx="11">
                  <c:v>-12.666689999999999</c:v>
                </c:pt>
                <c:pt idx="12">
                  <c:v>-14.548680000000003</c:v>
                </c:pt>
                <c:pt idx="13">
                  <c:v>-16.48573</c:v>
                </c:pt>
                <c:pt idx="14">
                  <c:v>-18.478259999999999</c:v>
                </c:pt>
                <c:pt idx="15">
                  <c:v>-20.515789999999999</c:v>
                </c:pt>
                <c:pt idx="16">
                  <c:v>-22.593440000000005</c:v>
                </c:pt>
                <c:pt idx="17">
                  <c:v>-24.706029999999998</c:v>
                </c:pt>
                <c:pt idx="18">
                  <c:v>-26.847529999999999</c:v>
                </c:pt>
                <c:pt idx="19">
                  <c:v>-29.012819999999998</c:v>
                </c:pt>
                <c:pt idx="20">
                  <c:v>-31.203109999999995</c:v>
                </c:pt>
                <c:pt idx="21">
                  <c:v>-33.407979999999995</c:v>
                </c:pt>
                <c:pt idx="22">
                  <c:v>-35.628700000000002</c:v>
                </c:pt>
                <c:pt idx="23">
                  <c:v>-37.863209999999995</c:v>
                </c:pt>
                <c:pt idx="24">
                  <c:v>-40.103089999999995</c:v>
                </c:pt>
                <c:pt idx="25">
                  <c:v>-42.350609999999996</c:v>
                </c:pt>
                <c:pt idx="26">
                  <c:v>-44.602589999999999</c:v>
                </c:pt>
                <c:pt idx="27">
                  <c:v>-46.856939999999994</c:v>
                </c:pt>
                <c:pt idx="28">
                  <c:v>-49.110659999999996</c:v>
                </c:pt>
                <c:pt idx="29">
                  <c:v>-51.364750000000001</c:v>
                </c:pt>
                <c:pt idx="30">
                  <c:v>-53.613880000000002</c:v>
                </c:pt>
                <c:pt idx="31">
                  <c:v>-55.861380000000004</c:v>
                </c:pt>
                <c:pt idx="32">
                  <c:v>-58.10398</c:v>
                </c:pt>
                <c:pt idx="33">
                  <c:v>-60.340679999999999</c:v>
                </c:pt>
                <c:pt idx="34">
                  <c:v>-62.570480000000003</c:v>
                </c:pt>
                <c:pt idx="35">
                  <c:v>-64.792109999999994</c:v>
                </c:pt>
                <c:pt idx="36">
                  <c:v>-67.003630000000001</c:v>
                </c:pt>
                <c:pt idx="37">
                  <c:v>-69.208129999999997</c:v>
                </c:pt>
                <c:pt idx="38">
                  <c:v>-71.400369999999995</c:v>
                </c:pt>
                <c:pt idx="39">
                  <c:v>-73.582379999999986</c:v>
                </c:pt>
                <c:pt idx="40">
                  <c:v>-75.754219999999989</c:v>
                </c:pt>
                <c:pt idx="41">
                  <c:v>-77.910469999999989</c:v>
                </c:pt>
                <c:pt idx="42">
                  <c:v>-80.053280000000015</c:v>
                </c:pt>
                <c:pt idx="43">
                  <c:v>-82.185860000000005</c:v>
                </c:pt>
                <c:pt idx="44">
                  <c:v>-84.302910000000011</c:v>
                </c:pt>
                <c:pt idx="45">
                  <c:v>-86.403190000000009</c:v>
                </c:pt>
                <c:pt idx="46">
                  <c:v>-88.493239999999986</c:v>
                </c:pt>
                <c:pt idx="47">
                  <c:v>-90.562279999999987</c:v>
                </c:pt>
                <c:pt idx="48">
                  <c:v>-92.614490000000018</c:v>
                </c:pt>
                <c:pt idx="49">
                  <c:v>-94.653319999999994</c:v>
                </c:pt>
                <c:pt idx="50">
                  <c:v>-96.671019999999999</c:v>
                </c:pt>
                <c:pt idx="51">
                  <c:v>-98.675159999999991</c:v>
                </c:pt>
                <c:pt idx="52">
                  <c:v>-100.65817</c:v>
                </c:pt>
                <c:pt idx="53">
                  <c:v>-102.62125999999999</c:v>
                </c:pt>
                <c:pt idx="54">
                  <c:v>-104.56631</c:v>
                </c:pt>
                <c:pt idx="55">
                  <c:v>-106.49244</c:v>
                </c:pt>
                <c:pt idx="56">
                  <c:v>-108.39626</c:v>
                </c:pt>
                <c:pt idx="57">
                  <c:v>-110.28121999999999</c:v>
                </c:pt>
                <c:pt idx="58">
                  <c:v>-112.14481000000001</c:v>
                </c:pt>
                <c:pt idx="59">
                  <c:v>-113.98626999999999</c:v>
                </c:pt>
                <c:pt idx="60">
                  <c:v>-115.80636000000001</c:v>
                </c:pt>
                <c:pt idx="61">
                  <c:v>-117.60426</c:v>
                </c:pt>
                <c:pt idx="62">
                  <c:v>-119.37763999999999</c:v>
                </c:pt>
                <c:pt idx="63">
                  <c:v>-121.12971</c:v>
                </c:pt>
                <c:pt idx="64">
                  <c:v>-122.85947</c:v>
                </c:pt>
                <c:pt idx="65">
                  <c:v>-124.56244000000001</c:v>
                </c:pt>
                <c:pt idx="66">
                  <c:v>-126.24315999999999</c:v>
                </c:pt>
                <c:pt idx="67">
                  <c:v>-127.89917999999999</c:v>
                </c:pt>
                <c:pt idx="68">
                  <c:v>-129.53074000000001</c:v>
                </c:pt>
                <c:pt idx="69">
                  <c:v>-131.13444999999999</c:v>
                </c:pt>
                <c:pt idx="70">
                  <c:v>-132.71672999999998</c:v>
                </c:pt>
                <c:pt idx="71">
                  <c:v>-134.27437</c:v>
                </c:pt>
                <c:pt idx="72">
                  <c:v>-135.80422000000002</c:v>
                </c:pt>
                <c:pt idx="73">
                  <c:v>-137.30716000000001</c:v>
                </c:pt>
                <c:pt idx="74">
                  <c:v>-138.78546</c:v>
                </c:pt>
                <c:pt idx="75">
                  <c:v>-140.23585000000003</c:v>
                </c:pt>
                <c:pt idx="76">
                  <c:v>-141.66254000000001</c:v>
                </c:pt>
                <c:pt idx="77">
                  <c:v>-143.05910999999998</c:v>
                </c:pt>
                <c:pt idx="78">
                  <c:v>-144.43092000000001</c:v>
                </c:pt>
                <c:pt idx="79">
                  <c:v>-145.77896999999999</c:v>
                </c:pt>
                <c:pt idx="80">
                  <c:v>-147.09463</c:v>
                </c:pt>
                <c:pt idx="81">
                  <c:v>-148.38547</c:v>
                </c:pt>
                <c:pt idx="82">
                  <c:v>-149.65040000000002</c:v>
                </c:pt>
                <c:pt idx="83">
                  <c:v>-150.88924</c:v>
                </c:pt>
                <c:pt idx="84">
                  <c:v>-152.10099</c:v>
                </c:pt>
                <c:pt idx="85">
                  <c:v>-153.28462000000002</c:v>
                </c:pt>
                <c:pt idx="86">
                  <c:v>-154.44524999999999</c:v>
                </c:pt>
                <c:pt idx="87">
                  <c:v>-155.57864000000001</c:v>
                </c:pt>
                <c:pt idx="88">
                  <c:v>-156.68693999999999</c:v>
                </c:pt>
              </c:numCache>
            </c:numRef>
          </c:xVal>
          <c:yVal>
            <c:numRef>
              <c:f>'Geo. NR'!$P$2:$P$90</c:f>
              <c:numCache>
                <c:formatCode>General</c:formatCode>
                <c:ptCount val="89"/>
                <c:pt idx="0">
                  <c:v>-110.5</c:v>
                </c:pt>
                <c:pt idx="1">
                  <c:v>-109.94069999999999</c:v>
                </c:pt>
                <c:pt idx="2">
                  <c:v>-109.2984</c:v>
                </c:pt>
                <c:pt idx="3">
                  <c:v>-108.57653000000002</c:v>
                </c:pt>
                <c:pt idx="4">
                  <c:v>-107.79566</c:v>
                </c:pt>
                <c:pt idx="5">
                  <c:v>-106.96137</c:v>
                </c:pt>
                <c:pt idx="6">
                  <c:v>-106.09201999999999</c:v>
                </c:pt>
                <c:pt idx="7">
                  <c:v>-105.19546</c:v>
                </c:pt>
                <c:pt idx="8">
                  <c:v>-104.27627000000001</c:v>
                </c:pt>
                <c:pt idx="9">
                  <c:v>-103.35417</c:v>
                </c:pt>
                <c:pt idx="10">
                  <c:v>-102.42532</c:v>
                </c:pt>
                <c:pt idx="11">
                  <c:v>-101.50668</c:v>
                </c:pt>
                <c:pt idx="12">
                  <c:v>-100.59344</c:v>
                </c:pt>
                <c:pt idx="13">
                  <c:v>-99.691810000000004</c:v>
                </c:pt>
                <c:pt idx="14">
                  <c:v>-98.803909999999988</c:v>
                </c:pt>
                <c:pt idx="15">
                  <c:v>-97.931829999999991</c:v>
                </c:pt>
                <c:pt idx="16">
                  <c:v>-97.071149999999989</c:v>
                </c:pt>
                <c:pt idx="17">
                  <c:v>-96.228499999999997</c:v>
                </c:pt>
                <c:pt idx="18">
                  <c:v>-95.394189999999995</c:v>
                </c:pt>
                <c:pt idx="19">
                  <c:v>-94.572639999999993</c:v>
                </c:pt>
                <c:pt idx="20">
                  <c:v>-93.76191</c:v>
                </c:pt>
                <c:pt idx="21">
                  <c:v>-92.958880000000022</c:v>
                </c:pt>
                <c:pt idx="22">
                  <c:v>-92.159400000000005</c:v>
                </c:pt>
                <c:pt idx="23">
                  <c:v>-91.362679999999983</c:v>
                </c:pt>
                <c:pt idx="24">
                  <c:v>-90.567599999999985</c:v>
                </c:pt>
                <c:pt idx="25">
                  <c:v>-89.76800999999999</c:v>
                </c:pt>
                <c:pt idx="26">
                  <c:v>-88.97054</c:v>
                </c:pt>
                <c:pt idx="27">
                  <c:v>-88.166710000000009</c:v>
                </c:pt>
                <c:pt idx="28">
                  <c:v>-87.354519999999994</c:v>
                </c:pt>
                <c:pt idx="29">
                  <c:v>-86.532970000000006</c:v>
                </c:pt>
                <c:pt idx="30">
                  <c:v>-85.704419999999999</c:v>
                </c:pt>
                <c:pt idx="31">
                  <c:v>-84.861509999999996</c:v>
                </c:pt>
                <c:pt idx="32">
                  <c:v>-84.005389999999991</c:v>
                </c:pt>
                <c:pt idx="33">
                  <c:v>-83.135059999999996</c:v>
                </c:pt>
                <c:pt idx="34">
                  <c:v>-82.247519999999994</c:v>
                </c:pt>
                <c:pt idx="35">
                  <c:v>-81.344920000000002</c:v>
                </c:pt>
                <c:pt idx="36">
                  <c:v>-80.423050000000003</c:v>
                </c:pt>
                <c:pt idx="37">
                  <c:v>-79.485390000000024</c:v>
                </c:pt>
                <c:pt idx="38">
                  <c:v>-78.52319</c:v>
                </c:pt>
                <c:pt idx="39">
                  <c:v>-77.543140000000008</c:v>
                </c:pt>
                <c:pt idx="40">
                  <c:v>-76.542029999999983</c:v>
                </c:pt>
                <c:pt idx="41">
                  <c:v>-75.516740000000013</c:v>
                </c:pt>
                <c:pt idx="42">
                  <c:v>-74.471540000000005</c:v>
                </c:pt>
                <c:pt idx="43">
                  <c:v>-73.403489999999991</c:v>
                </c:pt>
                <c:pt idx="44">
                  <c:v>-72.307050000000004</c:v>
                </c:pt>
                <c:pt idx="45">
                  <c:v>-71.192059999999984</c:v>
                </c:pt>
                <c:pt idx="46">
                  <c:v>-70.052220000000005</c:v>
                </c:pt>
                <c:pt idx="47">
                  <c:v>-68.884080000000012</c:v>
                </c:pt>
                <c:pt idx="48">
                  <c:v>-67.697599999999994</c:v>
                </c:pt>
                <c:pt idx="49">
                  <c:v>-66.481000000000009</c:v>
                </c:pt>
                <c:pt idx="50">
                  <c:v>-65.239519999999999</c:v>
                </c:pt>
                <c:pt idx="51">
                  <c:v>-63.974549999999994</c:v>
                </c:pt>
                <c:pt idx="52">
                  <c:v>-62.683700000000002</c:v>
                </c:pt>
                <c:pt idx="53">
                  <c:v>-61.365029999999997</c:v>
                </c:pt>
                <c:pt idx="54">
                  <c:v>-60.023959999999995</c:v>
                </c:pt>
                <c:pt idx="55">
                  <c:v>-58.655070000000009</c:v>
                </c:pt>
                <c:pt idx="56">
                  <c:v>-57.264930000000014</c:v>
                </c:pt>
                <c:pt idx="57">
                  <c:v>-55.842759999999998</c:v>
                </c:pt>
                <c:pt idx="58">
                  <c:v>-54.40155</c:v>
                </c:pt>
                <c:pt idx="59">
                  <c:v>-52.929459999999985</c:v>
                </c:pt>
                <c:pt idx="60">
                  <c:v>-51.437330000000003</c:v>
                </c:pt>
                <c:pt idx="61">
                  <c:v>-49.916529999999995</c:v>
                </c:pt>
                <c:pt idx="62">
                  <c:v>-48.371419999999993</c:v>
                </c:pt>
                <c:pt idx="63">
                  <c:v>-46.802059999999997</c:v>
                </c:pt>
                <c:pt idx="64">
                  <c:v>-45.208449999999992</c:v>
                </c:pt>
                <c:pt idx="65">
                  <c:v>-43.591679999999997</c:v>
                </c:pt>
                <c:pt idx="66">
                  <c:v>-41.946449999999999</c:v>
                </c:pt>
                <c:pt idx="67">
                  <c:v>-40.283540000000002</c:v>
                </c:pt>
                <c:pt idx="68">
                  <c:v>-38.59111</c:v>
                </c:pt>
                <c:pt idx="69">
                  <c:v>-36.87773</c:v>
                </c:pt>
                <c:pt idx="70">
                  <c:v>-35.142519999999998</c:v>
                </c:pt>
                <c:pt idx="71">
                  <c:v>-33.384419999999992</c:v>
                </c:pt>
                <c:pt idx="72">
                  <c:v>-31.601160000000004</c:v>
                </c:pt>
                <c:pt idx="73">
                  <c:v>-29.797159999999995</c:v>
                </c:pt>
                <c:pt idx="74">
                  <c:v>-27.970270000000003</c:v>
                </c:pt>
                <c:pt idx="75">
                  <c:v>-26.121639999999999</c:v>
                </c:pt>
                <c:pt idx="76">
                  <c:v>-24.252330000000001</c:v>
                </c:pt>
                <c:pt idx="77">
                  <c:v>-22.360219999999995</c:v>
                </c:pt>
                <c:pt idx="78">
                  <c:v>-20.448639999999997</c:v>
                </c:pt>
                <c:pt idx="79">
                  <c:v>-18.517590000000002</c:v>
                </c:pt>
                <c:pt idx="80">
                  <c:v>-16.56589000000001</c:v>
                </c:pt>
                <c:pt idx="81">
                  <c:v>-14.595929999999997</c:v>
                </c:pt>
                <c:pt idx="82">
                  <c:v>-12.60223</c:v>
                </c:pt>
                <c:pt idx="83">
                  <c:v>-10.592420000000006</c:v>
                </c:pt>
                <c:pt idx="84">
                  <c:v>-8.566499999999996</c:v>
                </c:pt>
                <c:pt idx="85">
                  <c:v>-6.51478</c:v>
                </c:pt>
                <c:pt idx="86">
                  <c:v>-4.4514300000000002</c:v>
                </c:pt>
                <c:pt idx="87">
                  <c:v>-2.367699999999993</c:v>
                </c:pt>
                <c:pt idx="88">
                  <c:v>-0.2648600000000032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0F-4399-A163-CE6051BAC656}"/>
            </c:ext>
          </c:extLst>
        </c:ser>
        <c:ser>
          <c:idx val="3"/>
          <c:order val="3"/>
          <c:tx>
            <c:v>D</c:v>
          </c:tx>
          <c:spPr>
            <a:ln w="28575">
              <a:noFill/>
            </a:ln>
          </c:spPr>
          <c:xVal>
            <c:numRef>
              <c:f>'Geo. NR'!$Q$2:$Q$90</c:f>
              <c:numCache>
                <c:formatCode>General</c:formatCode>
                <c:ptCount val="89"/>
                <c:pt idx="0">
                  <c:v>25</c:v>
                </c:pt>
                <c:pt idx="1">
                  <c:v>23.962669999999999</c:v>
                </c:pt>
                <c:pt idx="2">
                  <c:v>22.855550000000001</c:v>
                </c:pt>
                <c:pt idx="3">
                  <c:v>21.663930000000001</c:v>
                </c:pt>
                <c:pt idx="4">
                  <c:v>20.386519999999997</c:v>
                </c:pt>
                <c:pt idx="5">
                  <c:v>19.017319999999998</c:v>
                </c:pt>
                <c:pt idx="6">
                  <c:v>17.558540000000001</c:v>
                </c:pt>
                <c:pt idx="7">
                  <c:v>16.005470000000003</c:v>
                </c:pt>
                <c:pt idx="8">
                  <c:v>14.359110000000001</c:v>
                </c:pt>
                <c:pt idx="9">
                  <c:v>12.62988</c:v>
                </c:pt>
                <c:pt idx="10">
                  <c:v>10.819779999999994</c:v>
                </c:pt>
                <c:pt idx="11">
                  <c:v>8.9293900000000015</c:v>
                </c:pt>
                <c:pt idx="12">
                  <c:v>6.970839999999999</c:v>
                </c:pt>
                <c:pt idx="13">
                  <c:v>4.9506300000000003</c:v>
                </c:pt>
                <c:pt idx="14">
                  <c:v>2.8683399999999999</c:v>
                </c:pt>
                <c:pt idx="15">
                  <c:v>0.73489000000000004</c:v>
                </c:pt>
                <c:pt idx="16">
                  <c:v>-1.4457200000000086</c:v>
                </c:pt>
                <c:pt idx="17">
                  <c:v>-3.6669899999999949</c:v>
                </c:pt>
                <c:pt idx="18">
                  <c:v>-5.9242100000000022</c:v>
                </c:pt>
                <c:pt idx="19">
                  <c:v>-8.2113799999999983</c:v>
                </c:pt>
                <c:pt idx="20">
                  <c:v>-10.529709999999994</c:v>
                </c:pt>
                <c:pt idx="21">
                  <c:v>-12.868779999999994</c:v>
                </c:pt>
                <c:pt idx="22">
                  <c:v>-15.230300000000003</c:v>
                </c:pt>
                <c:pt idx="23">
                  <c:v>-17.61177</c:v>
                </c:pt>
                <c:pt idx="24">
                  <c:v>-20.004770000000001</c:v>
                </c:pt>
                <c:pt idx="25">
                  <c:v>-22.412009999999999</c:v>
                </c:pt>
                <c:pt idx="26">
                  <c:v>-24.828989999999997</c:v>
                </c:pt>
                <c:pt idx="27">
                  <c:v>-27.254499999999993</c:v>
                </c:pt>
                <c:pt idx="28">
                  <c:v>-29.68554</c:v>
                </c:pt>
                <c:pt idx="29">
                  <c:v>-32.123109999999997</c:v>
                </c:pt>
                <c:pt idx="30">
                  <c:v>-34.561</c:v>
                </c:pt>
                <c:pt idx="31">
                  <c:v>-37.003420000000006</c:v>
                </c:pt>
                <c:pt idx="32">
                  <c:v>-39.446659999999994</c:v>
                </c:pt>
                <c:pt idx="33">
                  <c:v>-41.889719999999997</c:v>
                </c:pt>
                <c:pt idx="34">
                  <c:v>-44.331600000000002</c:v>
                </c:pt>
                <c:pt idx="35">
                  <c:v>-46.770589999999999</c:v>
                </c:pt>
                <c:pt idx="36">
                  <c:v>-49.205190000000002</c:v>
                </c:pt>
                <c:pt idx="37">
                  <c:v>-51.637609999999995</c:v>
                </c:pt>
                <c:pt idx="38">
                  <c:v>-54.063929999999992</c:v>
                </c:pt>
                <c:pt idx="39">
                  <c:v>-56.484859999999983</c:v>
                </c:pt>
                <c:pt idx="40">
                  <c:v>-58.900899999999993</c:v>
                </c:pt>
                <c:pt idx="41">
                  <c:v>-61.306629999999984</c:v>
                </c:pt>
                <c:pt idx="42">
                  <c:v>-63.70376000000001</c:v>
                </c:pt>
                <c:pt idx="43">
                  <c:v>-66.095500000000001</c:v>
                </c:pt>
                <c:pt idx="44">
                  <c:v>-68.477430000000012</c:v>
                </c:pt>
                <c:pt idx="45">
                  <c:v>-70.846550000000008</c:v>
                </c:pt>
                <c:pt idx="46">
                  <c:v>-73.210279999999997</c:v>
                </c:pt>
                <c:pt idx="47">
                  <c:v>-75.558279999999982</c:v>
                </c:pt>
                <c:pt idx="48">
                  <c:v>-77.892970000000005</c:v>
                </c:pt>
                <c:pt idx="49">
                  <c:v>-80.219559999999987</c:v>
                </c:pt>
                <c:pt idx="50">
                  <c:v>-82.529420000000002</c:v>
                </c:pt>
                <c:pt idx="51">
                  <c:v>-84.829679999999996</c:v>
                </c:pt>
                <c:pt idx="52">
                  <c:v>-87.113210000000009</c:v>
                </c:pt>
                <c:pt idx="53">
                  <c:v>-89.381219999999999</c:v>
                </c:pt>
                <c:pt idx="54">
                  <c:v>-91.634709999999998</c:v>
                </c:pt>
                <c:pt idx="55">
                  <c:v>-93.873679999999993</c:v>
                </c:pt>
                <c:pt idx="56">
                  <c:v>-96.093419999999995</c:v>
                </c:pt>
                <c:pt idx="57">
                  <c:v>-98.299139999999994</c:v>
                </c:pt>
                <c:pt idx="58">
                  <c:v>-100.48613</c:v>
                </c:pt>
                <c:pt idx="59">
                  <c:v>-102.65538999999998</c:v>
                </c:pt>
                <c:pt idx="60">
                  <c:v>-104.80592000000001</c:v>
                </c:pt>
                <c:pt idx="61">
                  <c:v>-106.93822</c:v>
                </c:pt>
                <c:pt idx="62">
                  <c:v>-109.04907999999999</c:v>
                </c:pt>
                <c:pt idx="63">
                  <c:v>-111.14171</c:v>
                </c:pt>
                <c:pt idx="64">
                  <c:v>-113.21511</c:v>
                </c:pt>
                <c:pt idx="65">
                  <c:v>-115.26436000000001</c:v>
                </c:pt>
                <c:pt idx="66">
                  <c:v>-117.29487999999998</c:v>
                </c:pt>
                <c:pt idx="67">
                  <c:v>-119.30246</c:v>
                </c:pt>
                <c:pt idx="68">
                  <c:v>-121.2891</c:v>
                </c:pt>
                <c:pt idx="69">
                  <c:v>-123.25009</c:v>
                </c:pt>
                <c:pt idx="70">
                  <c:v>-125.19184999999999</c:v>
                </c:pt>
                <c:pt idx="71">
                  <c:v>-127.11116999999999</c:v>
                </c:pt>
                <c:pt idx="72">
                  <c:v>-129.00533999999999</c:v>
                </c:pt>
                <c:pt idx="73">
                  <c:v>-130.87436</c:v>
                </c:pt>
                <c:pt idx="74">
                  <c:v>-132.72093999999998</c:v>
                </c:pt>
                <c:pt idx="75">
                  <c:v>-134.54137</c:v>
                </c:pt>
                <c:pt idx="76">
                  <c:v>-136.33985999999999</c:v>
                </c:pt>
                <c:pt idx="77">
                  <c:v>-138.10998999999998</c:v>
                </c:pt>
                <c:pt idx="78">
                  <c:v>-139.85668000000001</c:v>
                </c:pt>
                <c:pt idx="79">
                  <c:v>-141.58093</c:v>
                </c:pt>
                <c:pt idx="80">
                  <c:v>-143.27411000000001</c:v>
                </c:pt>
                <c:pt idx="81">
                  <c:v>-144.94335000000001</c:v>
                </c:pt>
                <c:pt idx="82">
                  <c:v>-146.58844000000002</c:v>
                </c:pt>
                <c:pt idx="83">
                  <c:v>-148.20787999999999</c:v>
                </c:pt>
                <c:pt idx="84">
                  <c:v>-149.80067</c:v>
                </c:pt>
                <c:pt idx="85">
                  <c:v>-151.36709999999999</c:v>
                </c:pt>
                <c:pt idx="86">
                  <c:v>-152.91008999999997</c:v>
                </c:pt>
                <c:pt idx="87">
                  <c:v>-154.42672000000002</c:v>
                </c:pt>
                <c:pt idx="88">
                  <c:v>-155.9187</c:v>
                </c:pt>
              </c:numCache>
            </c:numRef>
          </c:xVal>
          <c:yVal>
            <c:numRef>
              <c:f>'Geo. NR'!$R$2:$R$90</c:f>
              <c:numCache>
                <c:formatCode>General</c:formatCode>
                <c:ptCount val="89"/>
                <c:pt idx="0">
                  <c:v>-110.5</c:v>
                </c:pt>
                <c:pt idx="1">
                  <c:v>-110.32481999999999</c:v>
                </c:pt>
                <c:pt idx="2">
                  <c:v>-110.06619999999999</c:v>
                </c:pt>
                <c:pt idx="3">
                  <c:v>-109.72801000000001</c:v>
                </c:pt>
                <c:pt idx="4">
                  <c:v>-109.33037999999999</c:v>
                </c:pt>
                <c:pt idx="5">
                  <c:v>-108.87889</c:v>
                </c:pt>
                <c:pt idx="6">
                  <c:v>-108.39146</c:v>
                </c:pt>
                <c:pt idx="7">
                  <c:v>-107.87638</c:v>
                </c:pt>
                <c:pt idx="8">
                  <c:v>-107.33823000000001</c:v>
                </c:pt>
                <c:pt idx="9">
                  <c:v>-106.79585</c:v>
                </c:pt>
                <c:pt idx="10">
                  <c:v>-106.24539999999999</c:v>
                </c:pt>
                <c:pt idx="11">
                  <c:v>-105.70472000000001</c:v>
                </c:pt>
                <c:pt idx="12">
                  <c:v>-105.16768</c:v>
                </c:pt>
                <c:pt idx="13">
                  <c:v>-104.64049000000001</c:v>
                </c:pt>
                <c:pt idx="14">
                  <c:v>-104.12615</c:v>
                </c:pt>
                <c:pt idx="15">
                  <c:v>-103.62586999999999</c:v>
                </c:pt>
                <c:pt idx="16">
                  <c:v>-103.13522999999998</c:v>
                </c:pt>
                <c:pt idx="17">
                  <c:v>-102.66086</c:v>
                </c:pt>
                <c:pt idx="18">
                  <c:v>-102.19262999999999</c:v>
                </c:pt>
                <c:pt idx="19">
                  <c:v>-101.73495999999999</c:v>
                </c:pt>
                <c:pt idx="20">
                  <c:v>-101.28635</c:v>
                </c:pt>
                <c:pt idx="21">
                  <c:v>-100.84280000000001</c:v>
                </c:pt>
                <c:pt idx="22">
                  <c:v>-100.4006</c:v>
                </c:pt>
                <c:pt idx="23">
                  <c:v>-99.95895999999999</c:v>
                </c:pt>
                <c:pt idx="24">
                  <c:v>-99.515879999999981</c:v>
                </c:pt>
                <c:pt idx="25">
                  <c:v>-99.065649999999991</c:v>
                </c:pt>
                <c:pt idx="26">
                  <c:v>-98.614900000000006</c:v>
                </c:pt>
                <c:pt idx="27">
                  <c:v>-98.154710000000009</c:v>
                </c:pt>
                <c:pt idx="28">
                  <c:v>-97.68307999999999</c:v>
                </c:pt>
                <c:pt idx="29">
                  <c:v>-97.199010000000001</c:v>
                </c:pt>
                <c:pt idx="30">
                  <c:v>-96.704419999999999</c:v>
                </c:pt>
                <c:pt idx="31">
                  <c:v>-96.192390000000003</c:v>
                </c:pt>
                <c:pt idx="32">
                  <c:v>-95.663629999999998</c:v>
                </c:pt>
                <c:pt idx="33">
                  <c:v>-95.117139999999992</c:v>
                </c:pt>
                <c:pt idx="34">
                  <c:v>-94.54992</c:v>
                </c:pt>
                <c:pt idx="35">
                  <c:v>-93.963679999999997</c:v>
                </c:pt>
                <c:pt idx="36">
                  <c:v>-93.354209999999995</c:v>
                </c:pt>
                <c:pt idx="37">
                  <c:v>-92.725430000000017</c:v>
                </c:pt>
                <c:pt idx="38">
                  <c:v>-92.067710000000005</c:v>
                </c:pt>
                <c:pt idx="39">
                  <c:v>-91.388180000000006</c:v>
                </c:pt>
                <c:pt idx="40">
                  <c:v>-90.683629999999994</c:v>
                </c:pt>
                <c:pt idx="41">
                  <c:v>-89.950060000000008</c:v>
                </c:pt>
                <c:pt idx="42">
                  <c:v>-89.192180000000008</c:v>
                </c:pt>
                <c:pt idx="43">
                  <c:v>-88.407489999999996</c:v>
                </c:pt>
                <c:pt idx="44">
                  <c:v>-87.589570000000009</c:v>
                </c:pt>
                <c:pt idx="45">
                  <c:v>-86.748259999999988</c:v>
                </c:pt>
                <c:pt idx="46">
                  <c:v>-85.878140000000002</c:v>
                </c:pt>
                <c:pt idx="47">
                  <c:v>-84.974000000000004</c:v>
                </c:pt>
                <c:pt idx="48">
                  <c:v>-84.046679999999995</c:v>
                </c:pt>
                <c:pt idx="49">
                  <c:v>-83.08484</c:v>
                </c:pt>
                <c:pt idx="50">
                  <c:v>-82.092399999999998</c:v>
                </c:pt>
                <c:pt idx="51">
                  <c:v>-81.072069999999997</c:v>
                </c:pt>
                <c:pt idx="52">
                  <c:v>-80.020139999999998</c:v>
                </c:pt>
                <c:pt idx="53">
                  <c:v>-78.935109999999995</c:v>
                </c:pt>
                <c:pt idx="54">
                  <c:v>-77.822399999999988</c:v>
                </c:pt>
                <c:pt idx="55">
                  <c:v>-76.676590000000004</c:v>
                </c:pt>
                <c:pt idx="56">
                  <c:v>-75.503810000000016</c:v>
                </c:pt>
                <c:pt idx="57">
                  <c:v>-74.293719999999993</c:v>
                </c:pt>
                <c:pt idx="58">
                  <c:v>-73.058869999999999</c:v>
                </c:pt>
                <c:pt idx="59">
                  <c:v>-71.787419999999983</c:v>
                </c:pt>
                <c:pt idx="60">
                  <c:v>-70.490210000000005</c:v>
                </c:pt>
                <c:pt idx="61">
                  <c:v>-69.158609999999996</c:v>
                </c:pt>
                <c:pt idx="62">
                  <c:v>-67.796539999999993</c:v>
                </c:pt>
                <c:pt idx="63">
                  <c:v>-66.404499999999999</c:v>
                </c:pt>
                <c:pt idx="64">
                  <c:v>-64.982489999999984</c:v>
                </c:pt>
                <c:pt idx="65">
                  <c:v>-63.530719999999995</c:v>
                </c:pt>
                <c:pt idx="66">
                  <c:v>-62.04477</c:v>
                </c:pt>
                <c:pt idx="67">
                  <c:v>-60.534980000000004</c:v>
                </c:pt>
                <c:pt idx="68">
                  <c:v>-58.989510000000003</c:v>
                </c:pt>
                <c:pt idx="69">
                  <c:v>-57.416490000000003</c:v>
                </c:pt>
                <c:pt idx="70">
                  <c:v>-55.815919999999998</c:v>
                </c:pt>
                <c:pt idx="71">
                  <c:v>-54.186299999999989</c:v>
                </c:pt>
                <c:pt idx="72">
                  <c:v>-52.524920000000009</c:v>
                </c:pt>
                <c:pt idx="73">
                  <c:v>-50.836199999999998</c:v>
                </c:pt>
                <c:pt idx="74">
                  <c:v>-49.118430000000004</c:v>
                </c:pt>
                <c:pt idx="75">
                  <c:v>-47.372320000000002</c:v>
                </c:pt>
                <c:pt idx="76">
                  <c:v>-45.59937</c:v>
                </c:pt>
                <c:pt idx="77">
                  <c:v>-43.796579999999992</c:v>
                </c:pt>
                <c:pt idx="78">
                  <c:v>-41.968159999999997</c:v>
                </c:pt>
                <c:pt idx="79">
                  <c:v>-40.114110000000004</c:v>
                </c:pt>
                <c:pt idx="80">
                  <c:v>-38.231930000000006</c:v>
                </c:pt>
                <c:pt idx="81">
                  <c:v>-36.325329999999994</c:v>
                </c:pt>
                <c:pt idx="82">
                  <c:v>-34.388390000000001</c:v>
                </c:pt>
                <c:pt idx="83">
                  <c:v>-32.428740000000005</c:v>
                </c:pt>
                <c:pt idx="84">
                  <c:v>-30.446379999999998</c:v>
                </c:pt>
                <c:pt idx="85">
                  <c:v>-28.431180000000001</c:v>
                </c:pt>
                <c:pt idx="86">
                  <c:v>-26.39819</c:v>
                </c:pt>
                <c:pt idx="87">
                  <c:v>-24.337779999999992</c:v>
                </c:pt>
                <c:pt idx="88">
                  <c:v>-22.251660000000005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0F-4399-A163-CE6051BAC656}"/>
            </c:ext>
          </c:extLst>
        </c:ser>
        <c:ser>
          <c:idx val="4"/>
          <c:order val="4"/>
          <c:tx>
            <c:v>E</c:v>
          </c:tx>
          <c:spPr>
            <a:ln w="28575">
              <a:noFill/>
            </a:ln>
          </c:spPr>
          <c:xVal>
            <c:numRef>
              <c:f>'Geo. NR'!$X$2:$X$89</c:f>
              <c:numCache>
                <c:formatCode>General</c:formatCode>
                <c:ptCount val="88"/>
                <c:pt idx="0">
                  <c:v>24.333927652891322</c:v>
                </c:pt>
                <c:pt idx="1">
                  <c:v>23.052777278276277</c:v>
                </c:pt>
                <c:pt idx="2">
                  <c:v>21.763452870547212</c:v>
                </c:pt>
                <c:pt idx="3">
                  <c:v>20.475081653584549</c:v>
                </c:pt>
                <c:pt idx="4">
                  <c:v>19.13387590747902</c:v>
                </c:pt>
                <c:pt idx="5">
                  <c:v>17.749670749709843</c:v>
                </c:pt>
                <c:pt idx="6">
                  <c:v>16.299372761785744</c:v>
                </c:pt>
                <c:pt idx="7">
                  <c:v>14.762687905375348</c:v>
                </c:pt>
                <c:pt idx="8">
                  <c:v>13.161997921445137</c:v>
                </c:pt>
                <c:pt idx="9">
                  <c:v>11.466104313547236</c:v>
                </c:pt>
                <c:pt idx="10">
                  <c:v>9.7198261327878015</c:v>
                </c:pt>
                <c:pt idx="11">
                  <c:v>7.8716232321990889</c:v>
                </c:pt>
                <c:pt idx="12">
                  <c:v>5.960831877324722</c:v>
                </c:pt>
                <c:pt idx="13">
                  <c:v>3.9914307141281182</c:v>
                </c:pt>
                <c:pt idx="14">
                  <c:v>1.955137535222284</c:v>
                </c:pt>
                <c:pt idx="15">
                  <c:v>-0.14316346476854469</c:v>
                </c:pt>
                <c:pt idx="16">
                  <c:v>-2.2811144966922177</c:v>
                </c:pt>
                <c:pt idx="17">
                  <c:v>-4.4794405764265806</c:v>
                </c:pt>
                <c:pt idx="18">
                  <c:v>-6.7090636847965923</c:v>
                </c:pt>
                <c:pt idx="19">
                  <c:v>-8.9713059266606585</c:v>
                </c:pt>
                <c:pt idx="20">
                  <c:v>-11.274936390770652</c:v>
                </c:pt>
                <c:pt idx="21">
                  <c:v>-13.604993237781473</c:v>
                </c:pt>
                <c:pt idx="22">
                  <c:v>-15.959658219472741</c:v>
                </c:pt>
                <c:pt idx="23">
                  <c:v>-18.340018745594325</c:v>
                </c:pt>
                <c:pt idx="24">
                  <c:v>-20.740145027282079</c:v>
                </c:pt>
                <c:pt idx="25">
                  <c:v>-23.145338777147419</c:v>
                </c:pt>
                <c:pt idx="26">
                  <c:v>-25.574605309963573</c:v>
                </c:pt>
                <c:pt idx="27">
                  <c:v>-28.016309735456847</c:v>
                </c:pt>
                <c:pt idx="28">
                  <c:v>-30.464673737251378</c:v>
                </c:pt>
                <c:pt idx="29">
                  <c:v>-32.918413208502862</c:v>
                </c:pt>
                <c:pt idx="30">
                  <c:v>-35.38172069772704</c:v>
                </c:pt>
                <c:pt idx="31">
                  <c:v>-37.849503091282301</c:v>
                </c:pt>
                <c:pt idx="32">
                  <c:v>-40.319843779186215</c:v>
                </c:pt>
                <c:pt idx="33">
                  <c:v>-42.794776293622711</c:v>
                </c:pt>
                <c:pt idx="34">
                  <c:v>-45.266422202442598</c:v>
                </c:pt>
                <c:pt idx="35">
                  <c:v>-47.741962488988165</c:v>
                </c:pt>
                <c:pt idx="36">
                  <c:v>-50.206282337578969</c:v>
                </c:pt>
                <c:pt idx="37">
                  <c:v>-52.684148977364273</c:v>
                </c:pt>
                <c:pt idx="38">
                  <c:v>-55.144912357507458</c:v>
                </c:pt>
                <c:pt idx="39">
                  <c:v>-57.604672017099702</c:v>
                </c:pt>
                <c:pt idx="40">
                  <c:v>-60.067571449047861</c:v>
                </c:pt>
                <c:pt idx="41">
                  <c:v>-62.512445305258112</c:v>
                </c:pt>
                <c:pt idx="42">
                  <c:v>-64.950698656610726</c:v>
                </c:pt>
                <c:pt idx="43">
                  <c:v>-67.394585445900177</c:v>
                </c:pt>
                <c:pt idx="44">
                  <c:v>-69.815994250796408</c:v>
                </c:pt>
                <c:pt idx="45">
                  <c:v>-72.228353592333704</c:v>
                </c:pt>
                <c:pt idx="46">
                  <c:v>-74.647668477883229</c:v>
                </c:pt>
                <c:pt idx="47">
                  <c:v>-77.034839179808159</c:v>
                </c:pt>
                <c:pt idx="48">
                  <c:v>-79.421173963580273</c:v>
                </c:pt>
                <c:pt idx="49">
                  <c:v>-81.798596976059727</c:v>
                </c:pt>
                <c:pt idx="50">
                  <c:v>-84.151308358677966</c:v>
                </c:pt>
                <c:pt idx="51">
                  <c:v>-86.503280011918662</c:v>
                </c:pt>
                <c:pt idx="52">
                  <c:v>-88.839458699413868</c:v>
                </c:pt>
                <c:pt idx="53">
                  <c:v>-91.152181858453631</c:v>
                </c:pt>
                <c:pt idx="54">
                  <c:v>-93.456979321436563</c:v>
                </c:pt>
                <c:pt idx="55">
                  <c:v>-95.742272713724418</c:v>
                </c:pt>
                <c:pt idx="56">
                  <c:v>-98.017363551312258</c:v>
                </c:pt>
                <c:pt idx="57">
                  <c:v>-100.2658301197981</c:v>
                </c:pt>
                <c:pt idx="58">
                  <c:v>-102.50878875609001</c:v>
                </c:pt>
                <c:pt idx="59">
                  <c:v>-104.7214384956003</c:v>
                </c:pt>
                <c:pt idx="60">
                  <c:v>-106.92467131642364</c:v>
                </c:pt>
                <c:pt idx="61">
                  <c:v>-109.10698025650589</c:v>
                </c:pt>
                <c:pt idx="62">
                  <c:v>-111.26452279866702</c:v>
                </c:pt>
                <c:pt idx="63">
                  <c:v>-113.40409395121051</c:v>
                </c:pt>
                <c:pt idx="64">
                  <c:v>-115.52741048038317</c:v>
                </c:pt>
                <c:pt idx="65">
                  <c:v>-117.62661083732418</c:v>
                </c:pt>
                <c:pt idx="66">
                  <c:v>-119.69906148815492</c:v>
                </c:pt>
                <c:pt idx="67">
                  <c:v>-121.75852500251786</c:v>
                </c:pt>
                <c:pt idx="68">
                  <c:v>-123.79198004733337</c:v>
                </c:pt>
                <c:pt idx="69">
                  <c:v>-125.79431446319111</c:v>
                </c:pt>
                <c:pt idx="70">
                  <c:v>-127.78078130010925</c:v>
                </c:pt>
                <c:pt idx="71">
                  <c:v>-129.74876638200661</c:v>
                </c:pt>
                <c:pt idx="72">
                  <c:v>-131.68698601133528</c:v>
                </c:pt>
                <c:pt idx="73">
                  <c:v>-133.59879376386507</c:v>
                </c:pt>
                <c:pt idx="74">
                  <c:v>-135.48982691378515</c:v>
                </c:pt>
                <c:pt idx="75">
                  <c:v>-137.34949873941778</c:v>
                </c:pt>
                <c:pt idx="76">
                  <c:v>-139.19402248729091</c:v>
                </c:pt>
                <c:pt idx="77">
                  <c:v>-141.00232163745258</c:v>
                </c:pt>
                <c:pt idx="78">
                  <c:v>-142.78577963198606</c:v>
                </c:pt>
                <c:pt idx="79">
                  <c:v>-144.55472086241738</c:v>
                </c:pt>
                <c:pt idx="80">
                  <c:v>-146.28366177310448</c:v>
                </c:pt>
                <c:pt idx="81">
                  <c:v>-147.99212377271152</c:v>
                </c:pt>
                <c:pt idx="82">
                  <c:v>-149.67182441844753</c:v>
                </c:pt>
                <c:pt idx="83">
                  <c:v>-151.32605233607484</c:v>
                </c:pt>
                <c:pt idx="84">
                  <c:v>-152.95879853971573</c:v>
                </c:pt>
                <c:pt idx="85">
                  <c:v>-154.55332035388014</c:v>
                </c:pt>
                <c:pt idx="86">
                  <c:v>-156.13148283908924</c:v>
                </c:pt>
                <c:pt idx="87">
                  <c:v>-157.6802559696896</c:v>
                </c:pt>
              </c:numCache>
            </c:numRef>
          </c:xVal>
          <c:yVal>
            <c:numRef>
              <c:f>'Geo. NR'!$Y$2:$Y$89</c:f>
              <c:numCache>
                <c:formatCode>General</c:formatCode>
                <c:ptCount val="88"/>
                <c:pt idx="0">
                  <c:v>-114.44415360101722</c:v>
                </c:pt>
                <c:pt idx="1">
                  <c:v>-114.2199573833222</c:v>
                </c:pt>
                <c:pt idx="2">
                  <c:v>-113.91422856796061</c:v>
                </c:pt>
                <c:pt idx="3">
                  <c:v>-113.54725594772651</c:v>
                </c:pt>
                <c:pt idx="4">
                  <c:v>-113.12918017603877</c:v>
                </c:pt>
                <c:pt idx="5">
                  <c:v>-112.67270936552583</c:v>
                </c:pt>
                <c:pt idx="6">
                  <c:v>-112.18810297323409</c:v>
                </c:pt>
                <c:pt idx="7">
                  <c:v>-111.67841796210405</c:v>
                </c:pt>
                <c:pt idx="8">
                  <c:v>-111.15489381429883</c:v>
                </c:pt>
                <c:pt idx="9">
                  <c:v>-110.62281043246091</c:v>
                </c:pt>
                <c:pt idx="10">
                  <c:v>-110.09119009957705</c:v>
                </c:pt>
                <c:pt idx="11">
                  <c:v>-109.56232670169162</c:v>
                </c:pt>
                <c:pt idx="12">
                  <c:v>-109.03806545782329</c:v>
                </c:pt>
                <c:pt idx="13">
                  <c:v>-108.52377942135182</c:v>
                </c:pt>
                <c:pt idx="14">
                  <c:v>-108.02051275381787</c:v>
                </c:pt>
                <c:pt idx="15">
                  <c:v>-107.52830797042411</c:v>
                </c:pt>
                <c:pt idx="16">
                  <c:v>-107.0470219212167</c:v>
                </c:pt>
                <c:pt idx="17">
                  <c:v>-106.57748151105568</c:v>
                </c:pt>
                <c:pt idx="18">
                  <c:v>-106.11487485383832</c:v>
                </c:pt>
                <c:pt idx="19">
                  <c:v>-105.66211069560474</c:v>
                </c:pt>
                <c:pt idx="20">
                  <c:v>-105.21631661900568</c:v>
                </c:pt>
                <c:pt idx="21">
                  <c:v>-104.77446505039727</c:v>
                </c:pt>
                <c:pt idx="22">
                  <c:v>-104.33354248466559</c:v>
                </c:pt>
                <c:pt idx="23">
                  <c:v>-103.89210807305042</c:v>
                </c:pt>
                <c:pt idx="24">
                  <c:v>-103.44770191474255</c:v>
                </c:pt>
                <c:pt idx="25">
                  <c:v>-102.99785407718208</c:v>
                </c:pt>
                <c:pt idx="26">
                  <c:v>-102.54479284962682</c:v>
                </c:pt>
                <c:pt idx="27">
                  <c:v>-102.08149569913908</c:v>
                </c:pt>
                <c:pt idx="28">
                  <c:v>-101.60646509701465</c:v>
                </c:pt>
                <c:pt idx="29">
                  <c:v>-101.11914938611181</c:v>
                </c:pt>
                <c:pt idx="30">
                  <c:v>-100.61931687428959</c:v>
                </c:pt>
                <c:pt idx="31">
                  <c:v>-100.10188400851904</c:v>
                </c:pt>
                <c:pt idx="32">
                  <c:v>-99.567160464562306</c:v>
                </c:pt>
                <c:pt idx="33">
                  <c:v>-99.013403993285607</c:v>
                </c:pt>
                <c:pt idx="34">
                  <c:v>-98.43914967306128</c:v>
                </c:pt>
                <c:pt idx="35">
                  <c:v>-97.843942296241963</c:v>
                </c:pt>
                <c:pt idx="36">
                  <c:v>-97.226911141534245</c:v>
                </c:pt>
                <c:pt idx="37">
                  <c:v>-96.586097839747083</c:v>
                </c:pt>
                <c:pt idx="38">
                  <c:v>-95.918875686225107</c:v>
                </c:pt>
                <c:pt idx="39">
                  <c:v>-95.228234823353318</c:v>
                </c:pt>
                <c:pt idx="40">
                  <c:v>-94.509708636146485</c:v>
                </c:pt>
                <c:pt idx="41">
                  <c:v>-93.763983104836456</c:v>
                </c:pt>
                <c:pt idx="42">
                  <c:v>-92.992856780081397</c:v>
                </c:pt>
                <c:pt idx="43">
                  <c:v>-92.190660231994627</c:v>
                </c:pt>
                <c:pt idx="44">
                  <c:v>-91.35895267445612</c:v>
                </c:pt>
                <c:pt idx="45">
                  <c:v>-90.502007305322195</c:v>
                </c:pt>
                <c:pt idx="46">
                  <c:v>-89.610955875937165</c:v>
                </c:pt>
                <c:pt idx="47">
                  <c:v>-88.691495526362374</c:v>
                </c:pt>
                <c:pt idx="48">
                  <c:v>-87.743244979233765</c:v>
                </c:pt>
                <c:pt idx="49">
                  <c:v>-86.759978395793567</c:v>
                </c:pt>
                <c:pt idx="50">
                  <c:v>-85.748829700128923</c:v>
                </c:pt>
                <c:pt idx="51">
                  <c:v>-84.705121472262093</c:v>
                </c:pt>
                <c:pt idx="52">
                  <c:v>-83.628472776750499</c:v>
                </c:pt>
                <c:pt idx="53">
                  <c:v>-82.521709238262119</c:v>
                </c:pt>
                <c:pt idx="54">
                  <c:v>-81.383205319046667</c:v>
                </c:pt>
                <c:pt idx="55">
                  <c:v>-80.213306170434947</c:v>
                </c:pt>
                <c:pt idx="56">
                  <c:v>-79.01072334528871</c:v>
                </c:pt>
                <c:pt idx="57">
                  <c:v>-77.776840723243524</c:v>
                </c:pt>
                <c:pt idx="58">
                  <c:v>-76.509790392650686</c:v>
                </c:pt>
                <c:pt idx="59">
                  <c:v>-75.212539503583429</c:v>
                </c:pt>
                <c:pt idx="60">
                  <c:v>-73.882980675886188</c:v>
                </c:pt>
                <c:pt idx="61">
                  <c:v>-72.519633497359166</c:v>
                </c:pt>
                <c:pt idx="62">
                  <c:v>-71.126977389568282</c:v>
                </c:pt>
                <c:pt idx="63">
                  <c:v>-69.703229885471842</c:v>
                </c:pt>
                <c:pt idx="64">
                  <c:v>-68.246424204057988</c:v>
                </c:pt>
                <c:pt idx="65">
                  <c:v>-66.758687004410248</c:v>
                </c:pt>
                <c:pt idx="66">
                  <c:v>-65.241629610932748</c:v>
                </c:pt>
                <c:pt idx="67">
                  <c:v>-63.69215353077194</c:v>
                </c:pt>
                <c:pt idx="68">
                  <c:v>-62.10970093464816</c:v>
                </c:pt>
                <c:pt idx="69">
                  <c:v>-60.503061217532469</c:v>
                </c:pt>
                <c:pt idx="70">
                  <c:v>-58.865089513706074</c:v>
                </c:pt>
                <c:pt idx="71">
                  <c:v>-57.193472313923081</c:v>
                </c:pt>
                <c:pt idx="72">
                  <c:v>-55.492877996651835</c:v>
                </c:pt>
                <c:pt idx="73">
                  <c:v>-53.764930213985558</c:v>
                </c:pt>
                <c:pt idx="74">
                  <c:v>-52.005169555046358</c:v>
                </c:pt>
                <c:pt idx="75">
                  <c:v>-50.220900871742266</c:v>
                </c:pt>
                <c:pt idx="76">
                  <c:v>-48.401825440527332</c:v>
                </c:pt>
                <c:pt idx="77">
                  <c:v>-46.559625004879713</c:v>
                </c:pt>
                <c:pt idx="78">
                  <c:v>-44.692196590411214</c:v>
                </c:pt>
                <c:pt idx="79">
                  <c:v>-42.789286238419237</c:v>
                </c:pt>
                <c:pt idx="80">
                  <c:v>-40.866811045702768</c:v>
                </c:pt>
                <c:pt idx="81">
                  <c:v>-38.91472732038681</c:v>
                </c:pt>
                <c:pt idx="82">
                  <c:v>-36.936475659485396</c:v>
                </c:pt>
                <c:pt idx="83">
                  <c:v>-34.934134436518434</c:v>
                </c:pt>
                <c:pt idx="84">
                  <c:v>-32.901216883915701</c:v>
                </c:pt>
                <c:pt idx="85">
                  <c:v>-30.849443810364757</c:v>
                </c:pt>
                <c:pt idx="86">
                  <c:v>-28.769398168057865</c:v>
                </c:pt>
                <c:pt idx="87">
                  <c:v>-26.664688613146627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60F-4399-A163-CE6051BAC656}"/>
            </c:ext>
          </c:extLst>
        </c:ser>
        <c:ser>
          <c:idx val="5"/>
          <c:order val="5"/>
          <c:tx>
            <c:v>F</c:v>
          </c:tx>
          <c:spPr>
            <a:ln w="28575">
              <a:noFill/>
            </a:ln>
          </c:spPr>
          <c:xVal>
            <c:numRef>
              <c:f>'Geo. NR'!$U$7</c:f>
              <c:numCache>
                <c:formatCode>General</c:formatCode>
                <c:ptCount val="1"/>
                <c:pt idx="0">
                  <c:v>24.333927652891322</c:v>
                </c:pt>
              </c:numCache>
            </c:numRef>
          </c:xVal>
          <c:yVal>
            <c:numRef>
              <c:f>'Geo. NR'!$T$2</c:f>
              <c:numCache>
                <c:formatCode>General</c:formatCode>
                <c:ptCount val="1"/>
                <c:pt idx="0">
                  <c:v>-114.44415360101722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60F-4399-A163-CE6051BAC656}"/>
            </c:ext>
          </c:extLst>
        </c:ser>
        <c:ser>
          <c:idx val="6"/>
          <c:order val="6"/>
          <c:tx>
            <c:v>Sockel</c:v>
          </c:tx>
          <c:spPr>
            <a:ln w="28575">
              <a:noFill/>
            </a:ln>
          </c:spPr>
          <c:xVal>
            <c:numRef>
              <c:f>[1]Tabelle1!$T$19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[1]Tabelle1!$U$22</c:f>
              <c:numCache>
                <c:formatCode>General</c:formatCode>
                <c:ptCount val="1"/>
                <c:pt idx="0">
                  <c:v>-63.023993418155257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60F-4399-A163-CE6051BAC656}"/>
            </c:ext>
          </c:extLst>
        </c:ser>
        <c:ser>
          <c:idx val="7"/>
          <c:order val="7"/>
          <c:tx>
            <c:v>Sockel</c:v>
          </c:tx>
          <c:spPr>
            <a:ln w="28575">
              <a:noFill/>
            </a:ln>
          </c:spPr>
          <c:xVal>
            <c:numRef>
              <c:f>[1]Tabelle1!$T$19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[1]Tabelle1!$U$22</c:f>
              <c:numCache>
                <c:formatCode>General</c:formatCode>
                <c:ptCount val="1"/>
                <c:pt idx="0">
                  <c:v>-63.023993418155257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60F-4399-A163-CE6051BAC656}"/>
            </c:ext>
          </c:extLst>
        </c:ser>
        <c:ser>
          <c:idx val="8"/>
          <c:order val="8"/>
          <c:tx>
            <c:v>Sockelkurve</c:v>
          </c:tx>
          <c:spPr>
            <a:ln w="28575">
              <a:noFill/>
            </a:ln>
          </c:spPr>
          <c:xVal>
            <c:numRef>
              <c:f>'Geo. GR'!$AA$3:$AA$52</c:f>
              <c:numCache>
                <c:formatCode>General</c:formatCode>
                <c:ptCount val="50"/>
                <c:pt idx="0">
                  <c:v>-97.01</c:v>
                </c:pt>
                <c:pt idx="1">
                  <c:v>-97.01</c:v>
                </c:pt>
                <c:pt idx="2">
                  <c:v>-97.01</c:v>
                </c:pt>
                <c:pt idx="3">
                  <c:v>-97.01</c:v>
                </c:pt>
                <c:pt idx="4">
                  <c:v>-98.78</c:v>
                </c:pt>
                <c:pt idx="5">
                  <c:v>-100.86</c:v>
                </c:pt>
                <c:pt idx="6">
                  <c:v>-102.93</c:v>
                </c:pt>
                <c:pt idx="7">
                  <c:v>-104.99</c:v>
                </c:pt>
                <c:pt idx="8">
                  <c:v>-107.05</c:v>
                </c:pt>
                <c:pt idx="9">
                  <c:v>-109.1</c:v>
                </c:pt>
                <c:pt idx="10">
                  <c:v>-111.15</c:v>
                </c:pt>
                <c:pt idx="11">
                  <c:v>-113.19</c:v>
                </c:pt>
                <c:pt idx="12">
                  <c:v>-115.24</c:v>
                </c:pt>
                <c:pt idx="13">
                  <c:v>-117.28</c:v>
                </c:pt>
                <c:pt idx="14">
                  <c:v>-119.33</c:v>
                </c:pt>
                <c:pt idx="15">
                  <c:v>-121.37</c:v>
                </c:pt>
                <c:pt idx="16">
                  <c:v>-123.42</c:v>
                </c:pt>
                <c:pt idx="17">
                  <c:v>-125.48</c:v>
                </c:pt>
                <c:pt idx="18">
                  <c:v>-127.54</c:v>
                </c:pt>
                <c:pt idx="19">
                  <c:v>-129.62</c:v>
                </c:pt>
                <c:pt idx="20">
                  <c:v>-131.11000000000001</c:v>
                </c:pt>
                <c:pt idx="21">
                  <c:v>-133.19</c:v>
                </c:pt>
                <c:pt idx="22">
                  <c:v>-135.29</c:v>
                </c:pt>
                <c:pt idx="23">
                  <c:v>-137.38999999999999</c:v>
                </c:pt>
                <c:pt idx="24">
                  <c:v>-139.52000000000001</c:v>
                </c:pt>
                <c:pt idx="25">
                  <c:v>-141.66</c:v>
                </c:pt>
                <c:pt idx="26">
                  <c:v>-143.81</c:v>
                </c:pt>
                <c:pt idx="27">
                  <c:v>-146.44</c:v>
                </c:pt>
                <c:pt idx="28">
                  <c:v>-148.32</c:v>
                </c:pt>
                <c:pt idx="29">
                  <c:v>-150.06</c:v>
                </c:pt>
                <c:pt idx="30">
                  <c:v>-151.66999999999999</c:v>
                </c:pt>
                <c:pt idx="31">
                  <c:v>-153.15</c:v>
                </c:pt>
                <c:pt idx="32">
                  <c:v>-154.49</c:v>
                </c:pt>
                <c:pt idx="33">
                  <c:v>-155.71</c:v>
                </c:pt>
                <c:pt idx="34">
                  <c:v>-156.80000000000001</c:v>
                </c:pt>
                <c:pt idx="35">
                  <c:v>-157.76</c:v>
                </c:pt>
                <c:pt idx="36">
                  <c:v>-158.59</c:v>
                </c:pt>
                <c:pt idx="37">
                  <c:v>-159.30000000000001</c:v>
                </c:pt>
                <c:pt idx="38">
                  <c:v>-159.88</c:v>
                </c:pt>
                <c:pt idx="39">
                  <c:v>-160.34</c:v>
                </c:pt>
                <c:pt idx="40">
                  <c:v>-160.68</c:v>
                </c:pt>
                <c:pt idx="41">
                  <c:v>-160.9</c:v>
                </c:pt>
                <c:pt idx="42">
                  <c:v>-161</c:v>
                </c:pt>
                <c:pt idx="43">
                  <c:v>-161.01</c:v>
                </c:pt>
                <c:pt idx="44">
                  <c:v>-161.01</c:v>
                </c:pt>
                <c:pt idx="45">
                  <c:v>-161.01</c:v>
                </c:pt>
                <c:pt idx="46">
                  <c:v>-161.01</c:v>
                </c:pt>
                <c:pt idx="47">
                  <c:v>-161.01</c:v>
                </c:pt>
                <c:pt idx="48">
                  <c:v>-161.01</c:v>
                </c:pt>
                <c:pt idx="49">
                  <c:v>-161.01</c:v>
                </c:pt>
              </c:numCache>
            </c:numRef>
          </c:xVal>
          <c:yVal>
            <c:numRef>
              <c:f>'Geo. GR'!$AB$3:$AB$52</c:f>
              <c:numCache>
                <c:formatCode>General</c:formatCode>
                <c:ptCount val="50"/>
                <c:pt idx="0">
                  <c:v>-110.47</c:v>
                </c:pt>
                <c:pt idx="1">
                  <c:v>-101.88</c:v>
                </c:pt>
                <c:pt idx="2">
                  <c:v>-97.49</c:v>
                </c:pt>
                <c:pt idx="3">
                  <c:v>-93.3</c:v>
                </c:pt>
                <c:pt idx="4">
                  <c:v>-91.19</c:v>
                </c:pt>
                <c:pt idx="5">
                  <c:v>-89.45</c:v>
                </c:pt>
                <c:pt idx="6">
                  <c:v>-87.71</c:v>
                </c:pt>
                <c:pt idx="7">
                  <c:v>-85.98</c:v>
                </c:pt>
                <c:pt idx="8">
                  <c:v>-84.26</c:v>
                </c:pt>
                <c:pt idx="9">
                  <c:v>-82.53</c:v>
                </c:pt>
                <c:pt idx="10">
                  <c:v>-80.819999999999993</c:v>
                </c:pt>
                <c:pt idx="11">
                  <c:v>-79.099999999999994</c:v>
                </c:pt>
                <c:pt idx="12">
                  <c:v>-77.38</c:v>
                </c:pt>
                <c:pt idx="13">
                  <c:v>-75.67</c:v>
                </c:pt>
                <c:pt idx="14">
                  <c:v>-73.95</c:v>
                </c:pt>
                <c:pt idx="15">
                  <c:v>-72.23</c:v>
                </c:pt>
                <c:pt idx="16">
                  <c:v>-70.510000000000005</c:v>
                </c:pt>
                <c:pt idx="17">
                  <c:v>-68.790000000000006</c:v>
                </c:pt>
                <c:pt idx="18">
                  <c:v>-67.05</c:v>
                </c:pt>
                <c:pt idx="19">
                  <c:v>-65.319999999999993</c:v>
                </c:pt>
                <c:pt idx="20">
                  <c:v>-63.22</c:v>
                </c:pt>
                <c:pt idx="21">
                  <c:v>-61.47</c:v>
                </c:pt>
                <c:pt idx="22">
                  <c:v>-59.72</c:v>
                </c:pt>
                <c:pt idx="23">
                  <c:v>-57.95</c:v>
                </c:pt>
                <c:pt idx="24">
                  <c:v>-56.17</c:v>
                </c:pt>
                <c:pt idx="25">
                  <c:v>-54.38</c:v>
                </c:pt>
                <c:pt idx="26">
                  <c:v>-52.57</c:v>
                </c:pt>
                <c:pt idx="27">
                  <c:v>-50.94</c:v>
                </c:pt>
                <c:pt idx="28">
                  <c:v>-48.95</c:v>
                </c:pt>
                <c:pt idx="29">
                  <c:v>-46.89</c:v>
                </c:pt>
                <c:pt idx="30">
                  <c:v>-44.76</c:v>
                </c:pt>
                <c:pt idx="31">
                  <c:v>-42.58</c:v>
                </c:pt>
                <c:pt idx="32">
                  <c:v>-40.340000000000003</c:v>
                </c:pt>
                <c:pt idx="33">
                  <c:v>-38.07</c:v>
                </c:pt>
                <c:pt idx="34">
                  <c:v>-35.75</c:v>
                </c:pt>
                <c:pt idx="35">
                  <c:v>-33.409999999999997</c:v>
                </c:pt>
                <c:pt idx="36">
                  <c:v>-31.04</c:v>
                </c:pt>
                <c:pt idx="37">
                  <c:v>-28.65</c:v>
                </c:pt>
                <c:pt idx="38">
                  <c:v>-26.24</c:v>
                </c:pt>
                <c:pt idx="39">
                  <c:v>-23.83</c:v>
                </c:pt>
                <c:pt idx="40">
                  <c:v>-21.41</c:v>
                </c:pt>
                <c:pt idx="41">
                  <c:v>-19</c:v>
                </c:pt>
                <c:pt idx="42">
                  <c:v>-16.59</c:v>
                </c:pt>
                <c:pt idx="43">
                  <c:v>-14.2</c:v>
                </c:pt>
                <c:pt idx="44">
                  <c:v>-11.83</c:v>
                </c:pt>
                <c:pt idx="45">
                  <c:v>-9.5</c:v>
                </c:pt>
                <c:pt idx="46">
                  <c:v>-7.19</c:v>
                </c:pt>
                <c:pt idx="47">
                  <c:v>-4.91</c:v>
                </c:pt>
                <c:pt idx="48">
                  <c:v>-2.65</c:v>
                </c:pt>
                <c:pt idx="49">
                  <c:v>-0.41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0F-4399-A163-CE6051BAC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356992"/>
        <c:axId val="70358528"/>
      </c:scatterChart>
      <c:valAx>
        <c:axId val="703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0358528"/>
        <c:crosses val="autoZero"/>
        <c:crossBetween val="midCat"/>
      </c:valAx>
      <c:valAx>
        <c:axId val="70358528"/>
        <c:scaling>
          <c:orientation val="minMax"/>
          <c:max val="60"/>
          <c:min val="-16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3569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265363674200919E-2"/>
          <c:y val="1.5546163347228656E-2"/>
          <c:w val="0.78029706172115076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Scharnierpunkt1</c:v>
          </c:tx>
          <c:spPr>
            <a:ln w="28575">
              <a:noFill/>
            </a:ln>
          </c:spPr>
          <c:xVal>
            <c:numRef>
              <c:f>'Geo. GR'!$G$2:$G$90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'Geo. GR'!$B$2:$B$90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3C-4BD8-B12E-B13D3A91740C}"/>
            </c:ext>
          </c:extLst>
        </c:ser>
        <c:ser>
          <c:idx val="1"/>
          <c:order val="1"/>
          <c:tx>
            <c:v>Scharnierpunkt2</c:v>
          </c:tx>
          <c:spPr>
            <a:ln w="28575">
              <a:noFill/>
            </a:ln>
          </c:spPr>
          <c:xVal>
            <c:numRef>
              <c:f>'Geo. GR'!$D$2:$D$90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'Geo. GR'!$J$2:$J$90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3C-4BD8-B12E-B13D3A91740C}"/>
            </c:ext>
          </c:extLst>
        </c:ser>
        <c:ser>
          <c:idx val="2"/>
          <c:order val="2"/>
          <c:tx>
            <c:v>Dekor links unten</c:v>
          </c:tx>
          <c:spPr>
            <a:ln w="28575">
              <a:noFill/>
            </a:ln>
          </c:spPr>
          <c:xVal>
            <c:numRef>
              <c:f>'Geo. GR'!$O$2:$O$90</c:f>
              <c:numCache>
                <c:formatCode>General</c:formatCode>
                <c:ptCount val="89"/>
                <c:pt idx="0">
                  <c:v>3</c:v>
                </c:pt>
                <c:pt idx="1">
                  <c:v>3.1010899999999992</c:v>
                </c:pt>
                <c:pt idx="2">
                  <c:v>3.1372499999999999</c:v>
                </c:pt>
                <c:pt idx="3">
                  <c:v>3.0963899999999995</c:v>
                </c:pt>
                <c:pt idx="4">
                  <c:v>2.9746000000000006</c:v>
                </c:pt>
                <c:pt idx="5">
                  <c:v>2.7667599999999997</c:v>
                </c:pt>
                <c:pt idx="6">
                  <c:v>2.4729000000000001</c:v>
                </c:pt>
                <c:pt idx="7">
                  <c:v>2.0900499999999997</c:v>
                </c:pt>
                <c:pt idx="8">
                  <c:v>1.6200900000000003</c:v>
                </c:pt>
                <c:pt idx="9">
                  <c:v>1.0690800000000014</c:v>
                </c:pt>
                <c:pt idx="10">
                  <c:v>0.44077999999999751</c:v>
                </c:pt>
                <c:pt idx="11">
                  <c:v>-0.26339000000000112</c:v>
                </c:pt>
                <c:pt idx="12">
                  <c:v>-1.0338800000000017</c:v>
                </c:pt>
                <c:pt idx="13">
                  <c:v>-1.8646300000000018</c:v>
                </c:pt>
                <c:pt idx="14">
                  <c:v>-2.7534600000000005</c:v>
                </c:pt>
                <c:pt idx="15">
                  <c:v>-3.6924899999999994</c:v>
                </c:pt>
                <c:pt idx="16">
                  <c:v>-4.6768400000000021</c:v>
                </c:pt>
                <c:pt idx="17">
                  <c:v>-5.7013300000000005</c:v>
                </c:pt>
                <c:pt idx="18">
                  <c:v>-6.7612299999999994</c:v>
                </c:pt>
                <c:pt idx="19">
                  <c:v>-7.8514200000000001</c:v>
                </c:pt>
                <c:pt idx="20">
                  <c:v>-8.9718099999999996</c:v>
                </c:pt>
                <c:pt idx="21">
                  <c:v>-10.11458</c:v>
                </c:pt>
                <c:pt idx="22">
                  <c:v>-11.2797</c:v>
                </c:pt>
                <c:pt idx="23">
                  <c:v>-12.465109999999999</c:v>
                </c:pt>
                <c:pt idx="24">
                  <c:v>-13.66499</c:v>
                </c:pt>
                <c:pt idx="25">
                  <c:v>-14.880310000000001</c:v>
                </c:pt>
                <c:pt idx="26">
                  <c:v>-16.107890000000001</c:v>
                </c:pt>
                <c:pt idx="27">
                  <c:v>-17.34694</c:v>
                </c:pt>
                <c:pt idx="28">
                  <c:v>-18.594460000000002</c:v>
                </c:pt>
                <c:pt idx="29">
                  <c:v>-19.85145</c:v>
                </c:pt>
                <c:pt idx="30">
                  <c:v>-21.113880000000002</c:v>
                </c:pt>
                <c:pt idx="31">
                  <c:v>-22.383780000000002</c:v>
                </c:pt>
                <c:pt idx="32">
                  <c:v>-23.659180000000003</c:v>
                </c:pt>
                <c:pt idx="33">
                  <c:v>-24.939080000000001</c:v>
                </c:pt>
                <c:pt idx="34">
                  <c:v>-26.222480000000001</c:v>
                </c:pt>
                <c:pt idx="35">
                  <c:v>-27.509409999999999</c:v>
                </c:pt>
                <c:pt idx="36">
                  <c:v>-28.797930000000004</c:v>
                </c:pt>
                <c:pt idx="37">
                  <c:v>-30.089830000000003</c:v>
                </c:pt>
                <c:pt idx="38">
                  <c:v>-31.382470000000001</c:v>
                </c:pt>
                <c:pt idx="39">
                  <c:v>-32.676580000000001</c:v>
                </c:pt>
                <c:pt idx="40">
                  <c:v>-33.97222</c:v>
                </c:pt>
                <c:pt idx="41">
                  <c:v>-35.266570000000002</c:v>
                </c:pt>
                <c:pt idx="42">
                  <c:v>-36.560480000000005</c:v>
                </c:pt>
                <c:pt idx="43">
                  <c:v>-37.855860000000007</c:v>
                </c:pt>
                <c:pt idx="44">
                  <c:v>-39.150010000000009</c:v>
                </c:pt>
                <c:pt idx="45">
                  <c:v>-40.441690000000008</c:v>
                </c:pt>
                <c:pt idx="46">
                  <c:v>-41.734839999999998</c:v>
                </c:pt>
                <c:pt idx="47">
                  <c:v>-43.023879999999998</c:v>
                </c:pt>
                <c:pt idx="48">
                  <c:v>-44.310390000000005</c:v>
                </c:pt>
                <c:pt idx="49">
                  <c:v>-45.596519999999998</c:v>
                </c:pt>
                <c:pt idx="50">
                  <c:v>-46.878420000000006</c:v>
                </c:pt>
                <c:pt idx="51">
                  <c:v>-48.159759999999999</c:v>
                </c:pt>
                <c:pt idx="52">
                  <c:v>-49.436870000000006</c:v>
                </c:pt>
                <c:pt idx="53">
                  <c:v>-50.70966</c:v>
                </c:pt>
                <c:pt idx="54">
                  <c:v>-51.980010000000007</c:v>
                </c:pt>
                <c:pt idx="55">
                  <c:v>-53.247039999999998</c:v>
                </c:pt>
                <c:pt idx="56">
                  <c:v>-54.508659999999999</c:v>
                </c:pt>
                <c:pt idx="57">
                  <c:v>-55.767020000000002</c:v>
                </c:pt>
                <c:pt idx="58">
                  <c:v>-57.020910000000015</c:v>
                </c:pt>
                <c:pt idx="59">
                  <c:v>-58.269569999999995</c:v>
                </c:pt>
                <c:pt idx="60">
                  <c:v>-59.513760000000005</c:v>
                </c:pt>
                <c:pt idx="61">
                  <c:v>-60.752660000000006</c:v>
                </c:pt>
                <c:pt idx="62">
                  <c:v>-61.985239999999997</c:v>
                </c:pt>
                <c:pt idx="63">
                  <c:v>-63.21341000000001</c:v>
                </c:pt>
                <c:pt idx="64">
                  <c:v>-64.436170000000004</c:v>
                </c:pt>
                <c:pt idx="65">
                  <c:v>-65.65164</c:v>
                </c:pt>
                <c:pt idx="66">
                  <c:v>-66.861760000000004</c:v>
                </c:pt>
                <c:pt idx="67">
                  <c:v>-68.065380000000005</c:v>
                </c:pt>
                <c:pt idx="68">
                  <c:v>-69.262740000000008</c:v>
                </c:pt>
                <c:pt idx="69">
                  <c:v>-70.451750000000004</c:v>
                </c:pt>
                <c:pt idx="70">
                  <c:v>-71.636229999999998</c:v>
                </c:pt>
                <c:pt idx="71">
                  <c:v>-72.814269999999993</c:v>
                </c:pt>
                <c:pt idx="72">
                  <c:v>-73.984020000000001</c:v>
                </c:pt>
                <c:pt idx="73">
                  <c:v>-75.146360000000001</c:v>
                </c:pt>
                <c:pt idx="74">
                  <c:v>-76.302260000000004</c:v>
                </c:pt>
                <c:pt idx="75">
                  <c:v>-77.449750000000009</c:v>
                </c:pt>
                <c:pt idx="76">
                  <c:v>-78.591740000000001</c:v>
                </c:pt>
                <c:pt idx="77">
                  <c:v>-79.724409999999992</c:v>
                </c:pt>
                <c:pt idx="78">
                  <c:v>-80.850520000000017</c:v>
                </c:pt>
                <c:pt idx="79">
                  <c:v>-81.971069999999997</c:v>
                </c:pt>
                <c:pt idx="80">
                  <c:v>-83.081330000000008</c:v>
                </c:pt>
                <c:pt idx="81">
                  <c:v>-84.184969999999993</c:v>
                </c:pt>
                <c:pt idx="82">
                  <c:v>-85.282200000000003</c:v>
                </c:pt>
                <c:pt idx="83">
                  <c:v>-86.372839999999997</c:v>
                </c:pt>
                <c:pt idx="84">
                  <c:v>-87.455890000000011</c:v>
                </c:pt>
                <c:pt idx="85">
                  <c:v>-88.531620000000004</c:v>
                </c:pt>
                <c:pt idx="86">
                  <c:v>-89.602550000000008</c:v>
                </c:pt>
                <c:pt idx="87">
                  <c:v>-90.667040000000014</c:v>
                </c:pt>
                <c:pt idx="88">
                  <c:v>-91.725940000000008</c:v>
                </c:pt>
              </c:numCache>
            </c:numRef>
          </c:xVal>
          <c:yVal>
            <c:numRef>
              <c:f>'Geo. GR'!$P$2:$P$90</c:f>
              <c:numCache>
                <c:formatCode>General</c:formatCode>
                <c:ptCount val="89"/>
                <c:pt idx="0">
                  <c:v>-45.5</c:v>
                </c:pt>
                <c:pt idx="1">
                  <c:v>-44.951099999999997</c:v>
                </c:pt>
                <c:pt idx="2">
                  <c:v>-44.337400000000002</c:v>
                </c:pt>
                <c:pt idx="3">
                  <c:v>-43.666230000000006</c:v>
                </c:pt>
                <c:pt idx="4">
                  <c:v>-42.954260000000005</c:v>
                </c:pt>
                <c:pt idx="5">
                  <c:v>-42.209669999999996</c:v>
                </c:pt>
                <c:pt idx="6">
                  <c:v>-41.448220000000006</c:v>
                </c:pt>
                <c:pt idx="7">
                  <c:v>-40.679060000000007</c:v>
                </c:pt>
                <c:pt idx="8">
                  <c:v>-39.909370000000003</c:v>
                </c:pt>
                <c:pt idx="9">
                  <c:v>-39.153670000000005</c:v>
                </c:pt>
                <c:pt idx="10">
                  <c:v>-38.413319999999999</c:v>
                </c:pt>
                <c:pt idx="11">
                  <c:v>-37.70008</c:v>
                </c:pt>
                <c:pt idx="12">
                  <c:v>-37.013040000000004</c:v>
                </c:pt>
                <c:pt idx="13">
                  <c:v>-36.357110000000006</c:v>
                </c:pt>
                <c:pt idx="14">
                  <c:v>-35.734410000000004</c:v>
                </c:pt>
                <c:pt idx="15">
                  <c:v>-35.14573</c:v>
                </c:pt>
                <c:pt idx="16">
                  <c:v>-34.58925</c:v>
                </c:pt>
                <c:pt idx="17">
                  <c:v>-34.067700000000002</c:v>
                </c:pt>
                <c:pt idx="18">
                  <c:v>-33.575289999999995</c:v>
                </c:pt>
                <c:pt idx="19">
                  <c:v>-33.113839999999996</c:v>
                </c:pt>
                <c:pt idx="20">
                  <c:v>-32.68141</c:v>
                </c:pt>
                <c:pt idx="21">
                  <c:v>-32.27488000000001</c:v>
                </c:pt>
                <c:pt idx="22">
                  <c:v>-31.891400000000004</c:v>
                </c:pt>
                <c:pt idx="23">
                  <c:v>-31.528880000000001</c:v>
                </c:pt>
                <c:pt idx="24">
                  <c:v>-31.186199999999999</c:v>
                </c:pt>
                <c:pt idx="25">
                  <c:v>-30.858509999999995</c:v>
                </c:pt>
                <c:pt idx="26">
                  <c:v>-30.54854000000001</c:v>
                </c:pt>
                <c:pt idx="27">
                  <c:v>-30.250410000000006</c:v>
                </c:pt>
                <c:pt idx="28">
                  <c:v>-29.962119999999995</c:v>
                </c:pt>
                <c:pt idx="29">
                  <c:v>-29.682670000000002</c:v>
                </c:pt>
                <c:pt idx="30">
                  <c:v>-29.411819999999999</c:v>
                </c:pt>
                <c:pt idx="31">
                  <c:v>-29.144810000000007</c:v>
                </c:pt>
                <c:pt idx="32">
                  <c:v>-28.881490000000003</c:v>
                </c:pt>
                <c:pt idx="33">
                  <c:v>-28.62086</c:v>
                </c:pt>
                <c:pt idx="34">
                  <c:v>-28.359919999999999</c:v>
                </c:pt>
                <c:pt idx="35">
                  <c:v>-28.099519999999998</c:v>
                </c:pt>
                <c:pt idx="36">
                  <c:v>-27.836750000000002</c:v>
                </c:pt>
                <c:pt idx="37">
                  <c:v>-27.572490000000009</c:v>
                </c:pt>
                <c:pt idx="38">
                  <c:v>-27.301890000000004</c:v>
                </c:pt>
                <c:pt idx="39">
                  <c:v>-27.027740000000005</c:v>
                </c:pt>
                <c:pt idx="40">
                  <c:v>-26.748130000000003</c:v>
                </c:pt>
                <c:pt idx="41">
                  <c:v>-26.459940000000003</c:v>
                </c:pt>
                <c:pt idx="42">
                  <c:v>-26.166140000000002</c:v>
                </c:pt>
                <c:pt idx="43">
                  <c:v>-25.863789999999995</c:v>
                </c:pt>
                <c:pt idx="44">
                  <c:v>-25.549950000000003</c:v>
                </c:pt>
                <c:pt idx="45">
                  <c:v>-25.229259999999993</c:v>
                </c:pt>
                <c:pt idx="46">
                  <c:v>-24.898020000000002</c:v>
                </c:pt>
                <c:pt idx="47">
                  <c:v>-24.554080000000003</c:v>
                </c:pt>
                <c:pt idx="48">
                  <c:v>-24.202200000000001</c:v>
                </c:pt>
                <c:pt idx="49">
                  <c:v>-23.835800000000006</c:v>
                </c:pt>
                <c:pt idx="50">
                  <c:v>-23.457520000000002</c:v>
                </c:pt>
                <c:pt idx="51">
                  <c:v>-23.067450000000001</c:v>
                </c:pt>
                <c:pt idx="52">
                  <c:v>-22.6645</c:v>
                </c:pt>
                <c:pt idx="53">
                  <c:v>-22.246729999999999</c:v>
                </c:pt>
                <c:pt idx="54">
                  <c:v>-21.816959999999998</c:v>
                </c:pt>
                <c:pt idx="55">
                  <c:v>-21.372370000000004</c:v>
                </c:pt>
                <c:pt idx="56">
                  <c:v>-20.915630000000004</c:v>
                </c:pt>
                <c:pt idx="57">
                  <c:v>-20.441160000000004</c:v>
                </c:pt>
                <c:pt idx="58">
                  <c:v>-19.955450000000003</c:v>
                </c:pt>
                <c:pt idx="59">
                  <c:v>-19.451859999999996</c:v>
                </c:pt>
                <c:pt idx="60">
                  <c:v>-18.936030000000002</c:v>
                </c:pt>
                <c:pt idx="61">
                  <c:v>-18.403230000000001</c:v>
                </c:pt>
                <c:pt idx="62">
                  <c:v>-17.855220000000003</c:v>
                </c:pt>
                <c:pt idx="63">
                  <c:v>-17.292059999999999</c:v>
                </c:pt>
                <c:pt idx="64">
                  <c:v>-16.713749999999997</c:v>
                </c:pt>
                <c:pt idx="65">
                  <c:v>-16.120080000000002</c:v>
                </c:pt>
                <c:pt idx="66">
                  <c:v>-15.50835</c:v>
                </c:pt>
                <c:pt idx="67">
                  <c:v>-14.884139999999999</c:v>
                </c:pt>
                <c:pt idx="68">
                  <c:v>-14.24081</c:v>
                </c:pt>
                <c:pt idx="69">
                  <c:v>-13.583030000000001</c:v>
                </c:pt>
                <c:pt idx="70">
                  <c:v>-12.90992</c:v>
                </c:pt>
                <c:pt idx="71">
                  <c:v>-12.220419999999997</c:v>
                </c:pt>
                <c:pt idx="72">
                  <c:v>-11.513560000000002</c:v>
                </c:pt>
                <c:pt idx="73">
                  <c:v>-10.79116</c:v>
                </c:pt>
                <c:pt idx="74">
                  <c:v>-10.052370000000002</c:v>
                </c:pt>
                <c:pt idx="75">
                  <c:v>-9.2970399999999991</c:v>
                </c:pt>
                <c:pt idx="76">
                  <c:v>-8.5262300000000018</c:v>
                </c:pt>
                <c:pt idx="77">
                  <c:v>-7.7378199999999975</c:v>
                </c:pt>
                <c:pt idx="78">
                  <c:v>-6.9338399999999991</c:v>
                </c:pt>
                <c:pt idx="79">
                  <c:v>-6.1142900000000022</c:v>
                </c:pt>
                <c:pt idx="80">
                  <c:v>-5.2779900000000035</c:v>
                </c:pt>
                <c:pt idx="81">
                  <c:v>-4.4260299999999999</c:v>
                </c:pt>
                <c:pt idx="82">
                  <c:v>-3.5555300000000001</c:v>
                </c:pt>
                <c:pt idx="83">
                  <c:v>-2.6702200000000027</c:v>
                </c:pt>
                <c:pt idx="84">
                  <c:v>-1.7700999999999985</c:v>
                </c:pt>
                <c:pt idx="85">
                  <c:v>-0.84938000000000002</c:v>
                </c:pt>
                <c:pt idx="86">
                  <c:v>8.4269999999999623E-2</c:v>
                </c:pt>
                <c:pt idx="87">
                  <c:v>1.0357000000000025</c:v>
                </c:pt>
                <c:pt idx="88">
                  <c:v>2.0049399999999986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3C-4BD8-B12E-B13D3A91740C}"/>
            </c:ext>
          </c:extLst>
        </c:ser>
        <c:ser>
          <c:idx val="3"/>
          <c:order val="3"/>
          <c:tx>
            <c:v>Dekor rechts unten</c:v>
          </c:tx>
          <c:spPr>
            <a:ln w="28575">
              <a:noFill/>
            </a:ln>
          </c:spPr>
          <c:xVal>
            <c:numRef>
              <c:f>'Geo. GR'!$Q$2:$Q$90</c:f>
              <c:numCache>
                <c:formatCode>General</c:formatCode>
                <c:ptCount val="89"/>
                <c:pt idx="0">
                  <c:v>25</c:v>
                </c:pt>
                <c:pt idx="1">
                  <c:v>25.097570000000001</c:v>
                </c:pt>
                <c:pt idx="2">
                  <c:v>25.12405</c:v>
                </c:pt>
                <c:pt idx="3">
                  <c:v>25.066030000000001</c:v>
                </c:pt>
                <c:pt idx="4">
                  <c:v>24.920919999999999</c:v>
                </c:pt>
                <c:pt idx="5">
                  <c:v>24.682719999999996</c:v>
                </c:pt>
                <c:pt idx="6">
                  <c:v>24.352340000000002</c:v>
                </c:pt>
                <c:pt idx="7">
                  <c:v>23.926369999999999</c:v>
                </c:pt>
                <c:pt idx="8">
                  <c:v>23.405810000000002</c:v>
                </c:pt>
                <c:pt idx="9">
                  <c:v>22.798479999999998</c:v>
                </c:pt>
                <c:pt idx="10">
                  <c:v>22.106379999999994</c:v>
                </c:pt>
                <c:pt idx="11">
                  <c:v>21.332689999999999</c:v>
                </c:pt>
                <c:pt idx="12">
                  <c:v>20.48564</c:v>
                </c:pt>
                <c:pt idx="13">
                  <c:v>19.571729999999999</c:v>
                </c:pt>
                <c:pt idx="14">
                  <c:v>18.593139999999998</c:v>
                </c:pt>
                <c:pt idx="15">
                  <c:v>17.55819</c:v>
                </c:pt>
                <c:pt idx="16">
                  <c:v>16.470879999999994</c:v>
                </c:pt>
                <c:pt idx="17">
                  <c:v>15.337710000000001</c:v>
                </c:pt>
                <c:pt idx="18">
                  <c:v>14.162089999999997</c:v>
                </c:pt>
                <c:pt idx="19">
                  <c:v>12.950019999999999</c:v>
                </c:pt>
                <c:pt idx="20">
                  <c:v>11.701590000000001</c:v>
                </c:pt>
                <c:pt idx="21">
                  <c:v>10.424620000000004</c:v>
                </c:pt>
                <c:pt idx="22">
                  <c:v>9.1187000000000005</c:v>
                </c:pt>
                <c:pt idx="23">
                  <c:v>7.7863299999999995</c:v>
                </c:pt>
                <c:pt idx="24">
                  <c:v>6.433329999999998</c:v>
                </c:pt>
                <c:pt idx="25">
                  <c:v>5.058289999999996</c:v>
                </c:pt>
                <c:pt idx="26">
                  <c:v>3.6657100000000007</c:v>
                </c:pt>
                <c:pt idx="27">
                  <c:v>2.2555000000000014</c:v>
                </c:pt>
                <c:pt idx="28">
                  <c:v>0.83065999999999462</c:v>
                </c:pt>
                <c:pt idx="29">
                  <c:v>-0.60980999999999952</c:v>
                </c:pt>
                <c:pt idx="30">
                  <c:v>-2.0609999999999999</c:v>
                </c:pt>
                <c:pt idx="31">
                  <c:v>-3.5258200000000031</c:v>
                </c:pt>
                <c:pt idx="32">
                  <c:v>-5.0018600000000006</c:v>
                </c:pt>
                <c:pt idx="33">
                  <c:v>-6.4881200000000021</c:v>
                </c:pt>
                <c:pt idx="34">
                  <c:v>-7.9835999999999991</c:v>
                </c:pt>
                <c:pt idx="35">
                  <c:v>-9.4878900000000002</c:v>
                </c:pt>
                <c:pt idx="36">
                  <c:v>-10.999490000000003</c:v>
                </c:pt>
                <c:pt idx="37">
                  <c:v>-12.519309999999999</c:v>
                </c:pt>
                <c:pt idx="38">
                  <c:v>-14.04603</c:v>
                </c:pt>
                <c:pt idx="39">
                  <c:v>-15.579059999999995</c:v>
                </c:pt>
                <c:pt idx="40">
                  <c:v>-17.118900000000004</c:v>
                </c:pt>
                <c:pt idx="41">
                  <c:v>-18.662729999999996</c:v>
                </c:pt>
                <c:pt idx="42">
                  <c:v>-20.210960000000007</c:v>
                </c:pt>
                <c:pt idx="43">
                  <c:v>-21.765500000000003</c:v>
                </c:pt>
                <c:pt idx="44">
                  <c:v>-23.324530000000006</c:v>
                </c:pt>
                <c:pt idx="45">
                  <c:v>-24.885050000000007</c:v>
                </c:pt>
                <c:pt idx="46">
                  <c:v>-26.451879999999996</c:v>
                </c:pt>
                <c:pt idx="47">
                  <c:v>-28.019879999999997</c:v>
                </c:pt>
                <c:pt idx="48">
                  <c:v>-29.588870000000007</c:v>
                </c:pt>
                <c:pt idx="49">
                  <c:v>-31.162759999999999</c:v>
                </c:pt>
                <c:pt idx="50">
                  <c:v>-32.736820000000002</c:v>
                </c:pt>
                <c:pt idx="51">
                  <c:v>-34.314279999999997</c:v>
                </c:pt>
                <c:pt idx="52">
                  <c:v>-35.891910000000003</c:v>
                </c:pt>
                <c:pt idx="53">
                  <c:v>-37.469620000000006</c:v>
                </c:pt>
                <c:pt idx="54">
                  <c:v>-39.048410000000004</c:v>
                </c:pt>
                <c:pt idx="55">
                  <c:v>-40.628280000000004</c:v>
                </c:pt>
                <c:pt idx="56">
                  <c:v>-42.205819999999996</c:v>
                </c:pt>
                <c:pt idx="57">
                  <c:v>-43.784939999999999</c:v>
                </c:pt>
                <c:pt idx="58">
                  <c:v>-45.362230000000011</c:v>
                </c:pt>
                <c:pt idx="59">
                  <c:v>-46.938689999999994</c:v>
                </c:pt>
                <c:pt idx="60">
                  <c:v>-48.513320000000007</c:v>
                </c:pt>
                <c:pt idx="61">
                  <c:v>-50.086620000000003</c:v>
                </c:pt>
                <c:pt idx="62">
                  <c:v>-51.656679999999994</c:v>
                </c:pt>
                <c:pt idx="63">
                  <c:v>-53.225410000000004</c:v>
                </c:pt>
                <c:pt idx="64">
                  <c:v>-54.791810000000012</c:v>
                </c:pt>
                <c:pt idx="65">
                  <c:v>-56.353560000000002</c:v>
                </c:pt>
                <c:pt idx="66">
                  <c:v>-57.91348</c:v>
                </c:pt>
                <c:pt idx="67">
                  <c:v>-59.46866</c:v>
                </c:pt>
                <c:pt idx="68">
                  <c:v>-61.021100000000004</c:v>
                </c:pt>
                <c:pt idx="69">
                  <c:v>-62.567390000000003</c:v>
                </c:pt>
                <c:pt idx="70">
                  <c:v>-64.111349999999987</c:v>
                </c:pt>
                <c:pt idx="71">
                  <c:v>-65.651070000000004</c:v>
                </c:pt>
                <c:pt idx="72">
                  <c:v>-67.185140000000004</c:v>
                </c:pt>
                <c:pt idx="73">
                  <c:v>-68.713560000000001</c:v>
                </c:pt>
                <c:pt idx="74">
                  <c:v>-70.237740000000002</c:v>
                </c:pt>
                <c:pt idx="75">
                  <c:v>-71.75527000000001</c:v>
                </c:pt>
                <c:pt idx="76">
                  <c:v>-73.269059999999996</c:v>
                </c:pt>
                <c:pt idx="77">
                  <c:v>-74.775289999999998</c:v>
                </c:pt>
                <c:pt idx="78">
                  <c:v>-76.276280000000014</c:v>
                </c:pt>
                <c:pt idx="79">
                  <c:v>-77.773030000000006</c:v>
                </c:pt>
                <c:pt idx="80">
                  <c:v>-79.260809999999992</c:v>
                </c:pt>
                <c:pt idx="81">
                  <c:v>-80.742850000000004</c:v>
                </c:pt>
                <c:pt idx="82">
                  <c:v>-82.220240000000004</c:v>
                </c:pt>
                <c:pt idx="83">
                  <c:v>-83.691479999999999</c:v>
                </c:pt>
                <c:pt idx="84">
                  <c:v>-85.155570000000012</c:v>
                </c:pt>
                <c:pt idx="85">
                  <c:v>-86.614100000000008</c:v>
                </c:pt>
                <c:pt idx="86">
                  <c:v>-88.067389999999989</c:v>
                </c:pt>
                <c:pt idx="87">
                  <c:v>-89.51512000000001</c:v>
                </c:pt>
                <c:pt idx="88">
                  <c:v>-90.957700000000003</c:v>
                </c:pt>
              </c:numCache>
            </c:numRef>
          </c:xVal>
          <c:yVal>
            <c:numRef>
              <c:f>'Geo. GR'!$R$2:$R$90</c:f>
              <c:numCache>
                <c:formatCode>General</c:formatCode>
                <c:ptCount val="89"/>
                <c:pt idx="0">
                  <c:v>-45.5</c:v>
                </c:pt>
                <c:pt idx="1">
                  <c:v>-45.33522</c:v>
                </c:pt>
                <c:pt idx="2">
                  <c:v>-45.105200000000004</c:v>
                </c:pt>
                <c:pt idx="3">
                  <c:v>-44.817710000000005</c:v>
                </c:pt>
                <c:pt idx="4">
                  <c:v>-44.488980000000005</c:v>
                </c:pt>
                <c:pt idx="5">
                  <c:v>-44.127189999999999</c:v>
                </c:pt>
                <c:pt idx="6">
                  <c:v>-43.747660000000003</c:v>
                </c:pt>
                <c:pt idx="7">
                  <c:v>-43.359980000000007</c:v>
                </c:pt>
                <c:pt idx="8">
                  <c:v>-42.971330000000002</c:v>
                </c:pt>
                <c:pt idx="9">
                  <c:v>-42.595350000000003</c:v>
                </c:pt>
                <c:pt idx="10">
                  <c:v>-42.233400000000003</c:v>
                </c:pt>
                <c:pt idx="11">
                  <c:v>-41.898119999999999</c:v>
                </c:pt>
                <c:pt idx="12">
                  <c:v>-41.587280000000007</c:v>
                </c:pt>
                <c:pt idx="13">
                  <c:v>-41.305790000000002</c:v>
                </c:pt>
                <c:pt idx="14">
                  <c:v>-41.056650000000005</c:v>
                </c:pt>
                <c:pt idx="15">
                  <c:v>-40.839769999999994</c:v>
                </c:pt>
                <c:pt idx="16">
                  <c:v>-40.653330000000004</c:v>
                </c:pt>
                <c:pt idx="17">
                  <c:v>-40.500060000000005</c:v>
                </c:pt>
                <c:pt idx="18">
                  <c:v>-40.373729999999995</c:v>
                </c:pt>
                <c:pt idx="19">
                  <c:v>-40.27615999999999</c:v>
                </c:pt>
                <c:pt idx="20">
                  <c:v>-40.205849999999998</c:v>
                </c:pt>
                <c:pt idx="21">
                  <c:v>-40.158800000000006</c:v>
                </c:pt>
                <c:pt idx="22">
                  <c:v>-40.132600000000004</c:v>
                </c:pt>
                <c:pt idx="23">
                  <c:v>-40.125160000000001</c:v>
                </c:pt>
                <c:pt idx="24">
                  <c:v>-40.134479999999996</c:v>
                </c:pt>
                <c:pt idx="25">
                  <c:v>-40.156149999999997</c:v>
                </c:pt>
                <c:pt idx="26">
                  <c:v>-40.192900000000009</c:v>
                </c:pt>
                <c:pt idx="27">
                  <c:v>-40.238410000000002</c:v>
                </c:pt>
                <c:pt idx="28">
                  <c:v>-40.290679999999995</c:v>
                </c:pt>
                <c:pt idx="29">
                  <c:v>-40.348710000000004</c:v>
                </c:pt>
                <c:pt idx="30">
                  <c:v>-40.411819999999999</c:v>
                </c:pt>
                <c:pt idx="31">
                  <c:v>-40.475690000000007</c:v>
                </c:pt>
                <c:pt idx="32">
                  <c:v>-40.539730000000006</c:v>
                </c:pt>
                <c:pt idx="33">
                  <c:v>-40.602939999999997</c:v>
                </c:pt>
                <c:pt idx="34">
                  <c:v>-40.662320000000001</c:v>
                </c:pt>
                <c:pt idx="35">
                  <c:v>-40.71828</c:v>
                </c:pt>
                <c:pt idx="36">
                  <c:v>-40.767910000000008</c:v>
                </c:pt>
                <c:pt idx="37">
                  <c:v>-40.81253000000001</c:v>
                </c:pt>
                <c:pt idx="38">
                  <c:v>-40.846410000000006</c:v>
                </c:pt>
                <c:pt idx="39">
                  <c:v>-40.872780000000006</c:v>
                </c:pt>
                <c:pt idx="40">
                  <c:v>-40.88973</c:v>
                </c:pt>
                <c:pt idx="41">
                  <c:v>-40.893260000000005</c:v>
                </c:pt>
                <c:pt idx="42">
                  <c:v>-40.886780000000002</c:v>
                </c:pt>
                <c:pt idx="43">
                  <c:v>-40.867789999999999</c:v>
                </c:pt>
                <c:pt idx="44">
                  <c:v>-40.832470000000001</c:v>
                </c:pt>
                <c:pt idx="45">
                  <c:v>-40.785459999999993</c:v>
                </c:pt>
                <c:pt idx="46">
                  <c:v>-40.723939999999999</c:v>
                </c:pt>
                <c:pt idx="47">
                  <c:v>-40.644000000000005</c:v>
                </c:pt>
                <c:pt idx="48">
                  <c:v>-40.551280000000006</c:v>
                </c:pt>
                <c:pt idx="49">
                  <c:v>-40.439640000000004</c:v>
                </c:pt>
                <c:pt idx="50">
                  <c:v>-40.310400000000001</c:v>
                </c:pt>
                <c:pt idx="51">
                  <c:v>-40.164969999999997</c:v>
                </c:pt>
                <c:pt idx="52">
                  <c:v>-40.00094</c:v>
                </c:pt>
                <c:pt idx="53">
                  <c:v>-39.816810000000004</c:v>
                </c:pt>
                <c:pt idx="54">
                  <c:v>-39.615399999999994</c:v>
                </c:pt>
                <c:pt idx="55">
                  <c:v>-39.393889999999999</c:v>
                </c:pt>
                <c:pt idx="56">
                  <c:v>-39.154510000000002</c:v>
                </c:pt>
                <c:pt idx="57">
                  <c:v>-38.892119999999998</c:v>
                </c:pt>
                <c:pt idx="58">
                  <c:v>-38.612770000000005</c:v>
                </c:pt>
                <c:pt idx="59">
                  <c:v>-38.309819999999995</c:v>
                </c:pt>
                <c:pt idx="60">
                  <c:v>-37.988910000000004</c:v>
                </c:pt>
                <c:pt idx="61">
                  <c:v>-37.645309999999995</c:v>
                </c:pt>
                <c:pt idx="62">
                  <c:v>-37.280339999999995</c:v>
                </c:pt>
                <c:pt idx="63">
                  <c:v>-36.894500000000001</c:v>
                </c:pt>
                <c:pt idx="64">
                  <c:v>-36.487789999999997</c:v>
                </c:pt>
                <c:pt idx="65">
                  <c:v>-36.05912</c:v>
                </c:pt>
                <c:pt idx="66">
                  <c:v>-35.606669999999994</c:v>
                </c:pt>
                <c:pt idx="67">
                  <c:v>-35.135579999999997</c:v>
                </c:pt>
                <c:pt idx="68">
                  <c:v>-34.639210000000006</c:v>
                </c:pt>
                <c:pt idx="69">
                  <c:v>-34.121790000000004</c:v>
                </c:pt>
                <c:pt idx="70">
                  <c:v>-33.583320000000001</c:v>
                </c:pt>
                <c:pt idx="71">
                  <c:v>-33.022300000000001</c:v>
                </c:pt>
                <c:pt idx="72">
                  <c:v>-32.43732</c:v>
                </c:pt>
                <c:pt idx="73">
                  <c:v>-31.830200000000005</c:v>
                </c:pt>
                <c:pt idx="74">
                  <c:v>-31.200530000000001</c:v>
                </c:pt>
                <c:pt idx="75">
                  <c:v>-30.547720000000002</c:v>
                </c:pt>
                <c:pt idx="76">
                  <c:v>-29.873269999999998</c:v>
                </c:pt>
                <c:pt idx="77">
                  <c:v>-29.174179999999996</c:v>
                </c:pt>
                <c:pt idx="78">
                  <c:v>-28.453360000000004</c:v>
                </c:pt>
                <c:pt idx="79">
                  <c:v>-27.710810000000002</c:v>
                </c:pt>
                <c:pt idx="80">
                  <c:v>-26.944030000000005</c:v>
                </c:pt>
                <c:pt idx="81">
                  <c:v>-26.155429999999999</c:v>
                </c:pt>
                <c:pt idx="82">
                  <c:v>-25.34169</c:v>
                </c:pt>
                <c:pt idx="83">
                  <c:v>-24.506540000000001</c:v>
                </c:pt>
                <c:pt idx="84">
                  <c:v>-23.649979999999999</c:v>
                </c:pt>
                <c:pt idx="85">
                  <c:v>-22.765779999999999</c:v>
                </c:pt>
                <c:pt idx="86">
                  <c:v>-21.862490000000001</c:v>
                </c:pt>
                <c:pt idx="87">
                  <c:v>-20.934379999999997</c:v>
                </c:pt>
                <c:pt idx="88">
                  <c:v>-19.981860000000001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3C-4BD8-B12E-B13D3A91740C}"/>
            </c:ext>
          </c:extLst>
        </c:ser>
        <c:ser>
          <c:idx val="4"/>
          <c:order val="4"/>
          <c:tx>
            <c:v>Dekormindestabstand</c:v>
          </c:tx>
          <c:spPr>
            <a:ln w="28575">
              <a:noFill/>
            </a:ln>
          </c:spPr>
          <c:xVal>
            <c:numRef>
              <c:f>'Geo. GR'!$X$2:$X$90</c:f>
              <c:numCache>
                <c:formatCode>General</c:formatCode>
                <c:ptCount val="89"/>
                <c:pt idx="0">
                  <c:v>21.558124952047429</c:v>
                </c:pt>
                <c:pt idx="1">
                  <c:v>21.123814848818323</c:v>
                </c:pt>
                <c:pt idx="2">
                  <c:v>21.20310237176755</c:v>
                </c:pt>
                <c:pt idx="3">
                  <c:v>21.406696210968956</c:v>
                </c:pt>
                <c:pt idx="4">
                  <c:v>21.580016196985277</c:v>
                </c:pt>
                <c:pt idx="5">
                  <c:v>21.665691403478178</c:v>
                </c:pt>
                <c:pt idx="6">
                  <c:v>21.659996956968055</c:v>
                </c:pt>
                <c:pt idx="7">
                  <c:v>21.533350646032886</c:v>
                </c:pt>
                <c:pt idx="8">
                  <c:v>21.300335633984609</c:v>
                </c:pt>
                <c:pt idx="9">
                  <c:v>20.944777569427306</c:v>
                </c:pt>
                <c:pt idx="10">
                  <c:v>20.51589300506221</c:v>
                </c:pt>
                <c:pt idx="11">
                  <c:v>19.954674959408461</c:v>
                </c:pt>
                <c:pt idx="12">
                  <c:v>19.308200285490628</c:v>
                </c:pt>
                <c:pt idx="13">
                  <c:v>18.584847840477352</c:v>
                </c:pt>
                <c:pt idx="14">
                  <c:v>17.772735897599112</c:v>
                </c:pt>
                <c:pt idx="15">
                  <c:v>16.882179755723374</c:v>
                </c:pt>
                <c:pt idx="16">
                  <c:v>15.93473118710318</c:v>
                </c:pt>
                <c:pt idx="17">
                  <c:v>14.910337639093203</c:v>
                </c:pt>
                <c:pt idx="18">
                  <c:v>13.841133620448582</c:v>
                </c:pt>
                <c:pt idx="19">
                  <c:v>12.72510147057524</c:v>
                </c:pt>
                <c:pt idx="20">
                  <c:v>11.554309810279817</c:v>
                </c:pt>
                <c:pt idx="21">
                  <c:v>10.344386206817926</c:v>
                </c:pt>
                <c:pt idx="22">
                  <c:v>9.0963642103687263</c:v>
                </c:pt>
                <c:pt idx="23">
                  <c:v>7.8138829309411868</c:v>
                </c:pt>
                <c:pt idx="24">
                  <c:v>6.4963603394415639</c:v>
                </c:pt>
                <c:pt idx="25">
                  <c:v>5.1638127272256833</c:v>
                </c:pt>
                <c:pt idx="26">
                  <c:v>3.7947299895954667</c:v>
                </c:pt>
                <c:pt idx="27">
                  <c:v>2.402140643448043</c:v>
                </c:pt>
                <c:pt idx="28">
                  <c:v>0.9916712484372483</c:v>
                </c:pt>
                <c:pt idx="29">
                  <c:v>-0.43602047201643257</c:v>
                </c:pt>
                <c:pt idx="30">
                  <c:v>-1.8867550498704488</c:v>
                </c:pt>
                <c:pt idx="31">
                  <c:v>-3.3524376762734853</c:v>
                </c:pt>
                <c:pt idx="32">
                  <c:v>-4.8318953600733572</c:v>
                </c:pt>
                <c:pt idx="33">
                  <c:v>-6.3294197933074559</c:v>
                </c:pt>
                <c:pt idx="34">
                  <c:v>-7.8349017576980611</c:v>
                </c:pt>
                <c:pt idx="35">
                  <c:v>-9.3566296896454144</c:v>
                </c:pt>
                <c:pt idx="36">
                  <c:v>-10.882105618589456</c:v>
                </c:pt>
                <c:pt idx="37">
                  <c:v>-12.430566390525888</c:v>
                </c:pt>
                <c:pt idx="38">
                  <c:v>-13.977235261064198</c:v>
                </c:pt>
                <c:pt idx="39">
                  <c:v>-15.535032118677616</c:v>
                </c:pt>
                <c:pt idx="40">
                  <c:v>-17.109753939171274</c:v>
                </c:pt>
                <c:pt idx="41">
                  <c:v>-18.679471551948076</c:v>
                </c:pt>
                <c:pt idx="42">
                  <c:v>-20.259819683899757</c:v>
                </c:pt>
                <c:pt idx="43">
                  <c:v>-21.856097203183658</c:v>
                </c:pt>
                <c:pt idx="44">
                  <c:v>-23.444973657128916</c:v>
                </c:pt>
                <c:pt idx="45">
                  <c:v>-25.04198504277301</c:v>
                </c:pt>
                <c:pt idx="46">
                  <c:v>-26.655544063525536</c:v>
                </c:pt>
                <c:pt idx="47">
                  <c:v>-28.255849691775236</c:v>
                </c:pt>
                <c:pt idx="48">
                  <c:v>-29.87188901992829</c:v>
                </c:pt>
                <c:pt idx="49">
                  <c:v>-31.490083125589788</c:v>
                </c:pt>
                <c:pt idx="50">
                  <c:v>-33.104032794905919</c:v>
                </c:pt>
                <c:pt idx="51">
                  <c:v>-34.72793978195098</c:v>
                </c:pt>
                <c:pt idx="52">
                  <c:v>-36.355591386217561</c:v>
                </c:pt>
                <c:pt idx="53">
                  <c:v>-37.975807124547813</c:v>
                </c:pt>
                <c:pt idx="54">
                  <c:v>-39.603808453119079</c:v>
                </c:pt>
                <c:pt idx="55">
                  <c:v>-41.22838076179044</c:v>
                </c:pt>
                <c:pt idx="56">
                  <c:v>-42.861478965754607</c:v>
                </c:pt>
                <c:pt idx="57">
                  <c:v>-44.482514316314564</c:v>
                </c:pt>
                <c:pt idx="58">
                  <c:v>-46.117102025886638</c:v>
                </c:pt>
                <c:pt idx="59">
                  <c:v>-47.737471284843558</c:v>
                </c:pt>
                <c:pt idx="60">
                  <c:v>-49.366781494891804</c:v>
                </c:pt>
                <c:pt idx="61">
                  <c:v>-50.992296756841704</c:v>
                </c:pt>
                <c:pt idx="62">
                  <c:v>-52.612034965498822</c:v>
                </c:pt>
                <c:pt idx="63">
                  <c:v>-54.230662750685319</c:v>
                </c:pt>
                <c:pt idx="64">
                  <c:v>-55.850572994408459</c:v>
                </c:pt>
                <c:pt idx="65">
                  <c:v>-57.467824087314646</c:v>
                </c:pt>
                <c:pt idx="66">
                  <c:v>-59.073111269014163</c:v>
                </c:pt>
                <c:pt idx="67">
                  <c:v>-60.686848338685188</c:v>
                </c:pt>
                <c:pt idx="68">
                  <c:v>-62.290403790304296</c:v>
                </c:pt>
                <c:pt idx="69">
                  <c:v>-63.884615397976098</c:v>
                </c:pt>
                <c:pt idx="70">
                  <c:v>-65.480740414469352</c:v>
                </c:pt>
                <c:pt idx="71">
                  <c:v>-67.076269009305506</c:v>
                </c:pt>
                <c:pt idx="72">
                  <c:v>-68.661791463351079</c:v>
                </c:pt>
                <c:pt idx="73">
                  <c:v>-70.240843852888901</c:v>
                </c:pt>
                <c:pt idx="74">
                  <c:v>-71.818407017379172</c:v>
                </c:pt>
                <c:pt idx="75">
                  <c:v>-73.383157760765144</c:v>
                </c:pt>
                <c:pt idx="76">
                  <c:v>-74.953047307666182</c:v>
                </c:pt>
                <c:pt idx="77">
                  <c:v>-76.506887435423437</c:v>
                </c:pt>
                <c:pt idx="78">
                  <c:v>-78.05396948945247</c:v>
                </c:pt>
                <c:pt idx="79">
                  <c:v>-79.605513343313206</c:v>
                </c:pt>
                <c:pt idx="80">
                  <c:v>-81.139783469305229</c:v>
                </c:pt>
                <c:pt idx="81">
                  <c:v>-82.672664940892389</c:v>
                </c:pt>
                <c:pt idx="82">
                  <c:v>-84.194880057219862</c:v>
                </c:pt>
                <c:pt idx="83">
                  <c:v>-85.711374270762164</c:v>
                </c:pt>
                <c:pt idx="84">
                  <c:v>-87.229192652851125</c:v>
                </c:pt>
                <c:pt idx="85">
                  <c:v>-88.72565693489274</c:v>
                </c:pt>
                <c:pt idx="86">
                  <c:v>-90.226182962306609</c:v>
                </c:pt>
                <c:pt idx="87">
                  <c:v>-91.719161233150245</c:v>
                </c:pt>
              </c:numCache>
            </c:numRef>
          </c:xVal>
          <c:yVal>
            <c:numRef>
              <c:f>'Geo. GR'!$Y$2:$Y$90</c:f>
              <c:numCache>
                <c:formatCode>General</c:formatCode>
                <c:ptCount val="89"/>
                <c:pt idx="0">
                  <c:v>-43.461987204583473</c:v>
                </c:pt>
                <c:pt idx="1">
                  <c:v>-44.877759620888227</c:v>
                </c:pt>
                <c:pt idx="2">
                  <c:v>-45.896508850360171</c:v>
                </c:pt>
                <c:pt idx="3">
                  <c:v>-46.433035422463135</c:v>
                </c:pt>
                <c:pt idx="4">
                  <c:v>-46.688607645534987</c:v>
                </c:pt>
                <c:pt idx="5">
                  <c:v>-46.753506517057602</c:v>
                </c:pt>
                <c:pt idx="6">
                  <c:v>-46.705917753921639</c:v>
                </c:pt>
                <c:pt idx="7">
                  <c:v>-46.56520360710433</c:v>
                </c:pt>
                <c:pt idx="8">
                  <c:v>-46.372355976679991</c:v>
                </c:pt>
                <c:pt idx="9">
                  <c:v>-46.139893313163057</c:v>
                </c:pt>
                <c:pt idx="10">
                  <c:v>-45.903597694802528</c:v>
                </c:pt>
                <c:pt idx="11">
                  <c:v>-45.653259750782055</c:v>
                </c:pt>
                <c:pt idx="12">
                  <c:v>-45.410058533828</c:v>
                </c:pt>
                <c:pt idx="13">
                  <c:v>-45.182136682537042</c:v>
                </c:pt>
                <c:pt idx="14">
                  <c:v>-44.971613232108808</c:v>
                </c:pt>
                <c:pt idx="15">
                  <c:v>-44.782232447460089</c:v>
                </c:pt>
                <c:pt idx="16">
                  <c:v>-44.617235201998326</c:v>
                </c:pt>
                <c:pt idx="17">
                  <c:v>-44.477163577370469</c:v>
                </c:pt>
                <c:pt idx="18">
                  <c:v>-44.360832582380496</c:v>
                </c:pt>
                <c:pt idx="19">
                  <c:v>-44.269831450572937</c:v>
                </c:pt>
                <c:pt idx="20">
                  <c:v>-44.203137648608234</c:v>
                </c:pt>
                <c:pt idx="21">
                  <c:v>-44.157995236348391</c:v>
                </c:pt>
                <c:pt idx="22">
                  <c:v>-44.132537638576579</c:v>
                </c:pt>
                <c:pt idx="23">
                  <c:v>-44.125065103373899</c:v>
                </c:pt>
                <c:pt idx="24">
                  <c:v>-44.133983366208092</c:v>
                </c:pt>
                <c:pt idx="25">
                  <c:v>-44.154757877004052</c:v>
                </c:pt>
                <c:pt idx="26">
                  <c:v>-44.190818688803567</c:v>
                </c:pt>
                <c:pt idx="27">
                  <c:v>-44.235721161479574</c:v>
                </c:pt>
                <c:pt idx="28">
                  <c:v>-44.287438108502016</c:v>
                </c:pt>
                <c:pt idx="29">
                  <c:v>-44.344932866653373</c:v>
                </c:pt>
                <c:pt idx="30">
                  <c:v>-44.408023035051443</c:v>
                </c:pt>
                <c:pt idx="31">
                  <c:v>-44.471930554548642</c:v>
                </c:pt>
                <c:pt idx="32">
                  <c:v>-44.536117371261028</c:v>
                </c:pt>
                <c:pt idx="33">
                  <c:v>-44.599790540662703</c:v>
                </c:pt>
                <c:pt idx="34">
                  <c:v>-44.659555148541592</c:v>
                </c:pt>
                <c:pt idx="35">
                  <c:v>-44.716125761272643</c:v>
                </c:pt>
                <c:pt idx="36">
                  <c:v>-44.766187242388391</c:v>
                </c:pt>
                <c:pt idx="37">
                  <c:v>-44.811545450304934</c:v>
                </c:pt>
                <c:pt idx="38">
                  <c:v>-44.845818366733113</c:v>
                </c:pt>
                <c:pt idx="39">
                  <c:v>-44.872537685868771</c:v>
                </c:pt>
                <c:pt idx="40">
                  <c:v>-44.889719543682745</c:v>
                </c:pt>
                <c:pt idx="41">
                  <c:v>-44.893224964901371</c:v>
                </c:pt>
                <c:pt idx="42">
                  <c:v>-44.886481580279366</c:v>
                </c:pt>
                <c:pt idx="43">
                  <c:v>-44.866763886733359</c:v>
                </c:pt>
                <c:pt idx="44">
                  <c:v>-44.83065625447307</c:v>
                </c:pt>
                <c:pt idx="45">
                  <c:v>-44.782380238427308</c:v>
                </c:pt>
                <c:pt idx="46">
                  <c:v>-44.718751753916351</c:v>
                </c:pt>
                <c:pt idx="47">
                  <c:v>-44.637033721941698</c:v>
                </c:pt>
                <c:pt idx="48">
                  <c:v>-44.541254966633105</c:v>
                </c:pt>
                <c:pt idx="49">
                  <c:v>-44.426224950989273</c:v>
                </c:pt>
                <c:pt idx="50">
                  <c:v>-44.293508680824239</c:v>
                </c:pt>
                <c:pt idx="51">
                  <c:v>-44.143523202458937</c:v>
                </c:pt>
                <c:pt idx="52">
                  <c:v>-43.973974051210156</c:v>
                </c:pt>
                <c:pt idx="53">
                  <c:v>-43.784652561763515</c:v>
                </c:pt>
                <c:pt idx="54">
                  <c:v>-43.576653912370787</c:v>
                </c:pt>
                <c:pt idx="55">
                  <c:v>-43.34861869811553</c:v>
                </c:pt>
                <c:pt idx="56">
                  <c:v>-43.100408037281959</c:v>
                </c:pt>
                <c:pt idx="57">
                  <c:v>-42.830824110899705</c:v>
                </c:pt>
                <c:pt idx="58">
                  <c:v>-42.540895281165795</c:v>
                </c:pt>
                <c:pt idx="59">
                  <c:v>-42.22925216027317</c:v>
                </c:pt>
                <c:pt idx="60">
                  <c:v>-41.896799900795195</c:v>
                </c:pt>
                <c:pt idx="61">
                  <c:v>-41.54142981490773</c:v>
                </c:pt>
                <c:pt idx="62">
                  <c:v>-41.164576976536921</c:v>
                </c:pt>
                <c:pt idx="63">
                  <c:v>-40.766123290977525</c:v>
                </c:pt>
                <c:pt idx="64">
                  <c:v>-40.345123395193013</c:v>
                </c:pt>
                <c:pt idx="65">
                  <c:v>-39.900788328177335</c:v>
                </c:pt>
                <c:pt idx="66">
                  <c:v>-39.434888295751243</c:v>
                </c:pt>
                <c:pt idx="67">
                  <c:v>-38.945569130101475</c:v>
                </c:pt>
                <c:pt idx="68">
                  <c:v>-38.432476124057104</c:v>
                </c:pt>
                <c:pt idx="69">
                  <c:v>-37.898682538969936</c:v>
                </c:pt>
                <c:pt idx="70">
                  <c:v>-37.341613481456633</c:v>
                </c:pt>
                <c:pt idx="71">
                  <c:v>-36.759786827250984</c:v>
                </c:pt>
                <c:pt idx="72">
                  <c:v>-36.154778870758776</c:v>
                </c:pt>
                <c:pt idx="73">
                  <c:v>-35.527145229876268</c:v>
                </c:pt>
                <c:pt idx="74">
                  <c:v>-34.874967614134938</c:v>
                </c:pt>
                <c:pt idx="75">
                  <c:v>-34.201482641216735</c:v>
                </c:pt>
                <c:pt idx="76">
                  <c:v>-33.501518440724418</c:v>
                </c:pt>
                <c:pt idx="77">
                  <c:v>-32.77994903331799</c:v>
                </c:pt>
                <c:pt idx="78">
                  <c:v>-32.036629467831055</c:v>
                </c:pt>
                <c:pt idx="79">
                  <c:v>-31.266369702280315</c:v>
                </c:pt>
                <c:pt idx="80">
                  <c:v>-30.475242072595908</c:v>
                </c:pt>
                <c:pt idx="81">
                  <c:v>-29.659115815524629</c:v>
                </c:pt>
                <c:pt idx="82">
                  <c:v>-28.820309933885095</c:v>
                </c:pt>
                <c:pt idx="83">
                  <c:v>-27.959079230036664</c:v>
                </c:pt>
                <c:pt idx="84">
                  <c:v>-27.07051929864615</c:v>
                </c:pt>
                <c:pt idx="85">
                  <c:v>-26.163032906497605</c:v>
                </c:pt>
                <c:pt idx="86">
                  <c:v>-25.229924178405785</c:v>
                </c:pt>
                <c:pt idx="87">
                  <c:v>-24.272373745136971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3C-4BD8-B12E-B13D3A91740C}"/>
            </c:ext>
          </c:extLst>
        </c:ser>
        <c:ser>
          <c:idx val="5"/>
          <c:order val="5"/>
          <c:tx>
            <c:v>Tiefster Punkt</c:v>
          </c:tx>
          <c:spPr>
            <a:ln w="28575">
              <a:noFill/>
            </a:ln>
          </c:spPr>
          <c:xVal>
            <c:numRef>
              <c:f>'Geo. GR'!$U$7</c:f>
              <c:numCache>
                <c:formatCode>General</c:formatCode>
                <c:ptCount val="1"/>
                <c:pt idx="0">
                  <c:v>21.665691403478178</c:v>
                </c:pt>
              </c:numCache>
            </c:numRef>
          </c:xVal>
          <c:yVal>
            <c:numRef>
              <c:f>'Geo. GR'!$T$2</c:f>
              <c:numCache>
                <c:formatCode>General</c:formatCode>
                <c:ptCount val="1"/>
                <c:pt idx="0">
                  <c:v>-46.753506517057602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3C-4BD8-B12E-B13D3A91740C}"/>
            </c:ext>
          </c:extLst>
        </c:ser>
        <c:ser>
          <c:idx val="6"/>
          <c:order val="6"/>
          <c:tx>
            <c:v>Sockelkurve</c:v>
          </c:tx>
          <c:spPr>
            <a:ln w="28575">
              <a:noFill/>
            </a:ln>
          </c:spPr>
          <c:xVal>
            <c:numRef>
              <c:f>'Geo. GR'!$AA$3:$AA$52</c:f>
              <c:numCache>
                <c:formatCode>General</c:formatCode>
                <c:ptCount val="50"/>
                <c:pt idx="0">
                  <c:v>-97.01</c:v>
                </c:pt>
                <c:pt idx="1">
                  <c:v>-97.01</c:v>
                </c:pt>
                <c:pt idx="2">
                  <c:v>-97.01</c:v>
                </c:pt>
                <c:pt idx="3">
                  <c:v>-97.01</c:v>
                </c:pt>
                <c:pt idx="4">
                  <c:v>-98.78</c:v>
                </c:pt>
                <c:pt idx="5">
                  <c:v>-100.86</c:v>
                </c:pt>
                <c:pt idx="6">
                  <c:v>-102.93</c:v>
                </c:pt>
                <c:pt idx="7">
                  <c:v>-104.99</c:v>
                </c:pt>
                <c:pt idx="8">
                  <c:v>-107.05</c:v>
                </c:pt>
                <c:pt idx="9">
                  <c:v>-109.1</c:v>
                </c:pt>
                <c:pt idx="10">
                  <c:v>-111.15</c:v>
                </c:pt>
                <c:pt idx="11">
                  <c:v>-113.19</c:v>
                </c:pt>
                <c:pt idx="12">
                  <c:v>-115.24</c:v>
                </c:pt>
                <c:pt idx="13">
                  <c:v>-117.28</c:v>
                </c:pt>
                <c:pt idx="14">
                  <c:v>-119.33</c:v>
                </c:pt>
                <c:pt idx="15">
                  <c:v>-121.37</c:v>
                </c:pt>
                <c:pt idx="16">
                  <c:v>-123.42</c:v>
                </c:pt>
                <c:pt idx="17">
                  <c:v>-125.48</c:v>
                </c:pt>
                <c:pt idx="18">
                  <c:v>-127.54</c:v>
                </c:pt>
                <c:pt idx="19">
                  <c:v>-129.62</c:v>
                </c:pt>
                <c:pt idx="20">
                  <c:v>-131.11000000000001</c:v>
                </c:pt>
                <c:pt idx="21">
                  <c:v>-133.19</c:v>
                </c:pt>
                <c:pt idx="22">
                  <c:v>-135.29</c:v>
                </c:pt>
                <c:pt idx="23">
                  <c:v>-137.38999999999999</c:v>
                </c:pt>
                <c:pt idx="24">
                  <c:v>-139.52000000000001</c:v>
                </c:pt>
                <c:pt idx="25">
                  <c:v>-141.66</c:v>
                </c:pt>
                <c:pt idx="26">
                  <c:v>-143.81</c:v>
                </c:pt>
                <c:pt idx="27">
                  <c:v>-146.44</c:v>
                </c:pt>
                <c:pt idx="28">
                  <c:v>-148.32</c:v>
                </c:pt>
                <c:pt idx="29">
                  <c:v>-150.06</c:v>
                </c:pt>
                <c:pt idx="30">
                  <c:v>-151.66999999999999</c:v>
                </c:pt>
                <c:pt idx="31">
                  <c:v>-153.15</c:v>
                </c:pt>
                <c:pt idx="32">
                  <c:v>-154.49</c:v>
                </c:pt>
                <c:pt idx="33">
                  <c:v>-155.71</c:v>
                </c:pt>
                <c:pt idx="34">
                  <c:v>-156.80000000000001</c:v>
                </c:pt>
                <c:pt idx="35">
                  <c:v>-157.76</c:v>
                </c:pt>
                <c:pt idx="36">
                  <c:v>-158.59</c:v>
                </c:pt>
                <c:pt idx="37">
                  <c:v>-159.30000000000001</c:v>
                </c:pt>
                <c:pt idx="38">
                  <c:v>-159.88</c:v>
                </c:pt>
                <c:pt idx="39">
                  <c:v>-160.34</c:v>
                </c:pt>
                <c:pt idx="40">
                  <c:v>-160.68</c:v>
                </c:pt>
                <c:pt idx="41">
                  <c:v>-160.9</c:v>
                </c:pt>
                <c:pt idx="42">
                  <c:v>-161</c:v>
                </c:pt>
                <c:pt idx="43">
                  <c:v>-161.01</c:v>
                </c:pt>
                <c:pt idx="44">
                  <c:v>-161.01</c:v>
                </c:pt>
                <c:pt idx="45">
                  <c:v>-161.01</c:v>
                </c:pt>
                <c:pt idx="46">
                  <c:v>-161.01</c:v>
                </c:pt>
                <c:pt idx="47">
                  <c:v>-161.01</c:v>
                </c:pt>
                <c:pt idx="48">
                  <c:v>-161.01</c:v>
                </c:pt>
                <c:pt idx="49">
                  <c:v>-161.01</c:v>
                </c:pt>
              </c:numCache>
            </c:numRef>
          </c:xVal>
          <c:yVal>
            <c:numRef>
              <c:f>'Geo. GR'!$AB$3:$AB$52</c:f>
              <c:numCache>
                <c:formatCode>General</c:formatCode>
                <c:ptCount val="50"/>
                <c:pt idx="0">
                  <c:v>-110.47</c:v>
                </c:pt>
                <c:pt idx="1">
                  <c:v>-101.88</c:v>
                </c:pt>
                <c:pt idx="2">
                  <c:v>-97.49</c:v>
                </c:pt>
                <c:pt idx="3">
                  <c:v>-93.3</c:v>
                </c:pt>
                <c:pt idx="4">
                  <c:v>-91.19</c:v>
                </c:pt>
                <c:pt idx="5">
                  <c:v>-89.45</c:v>
                </c:pt>
                <c:pt idx="6">
                  <c:v>-87.71</c:v>
                </c:pt>
                <c:pt idx="7">
                  <c:v>-85.98</c:v>
                </c:pt>
                <c:pt idx="8">
                  <c:v>-84.26</c:v>
                </c:pt>
                <c:pt idx="9">
                  <c:v>-82.53</c:v>
                </c:pt>
                <c:pt idx="10">
                  <c:v>-80.819999999999993</c:v>
                </c:pt>
                <c:pt idx="11">
                  <c:v>-79.099999999999994</c:v>
                </c:pt>
                <c:pt idx="12">
                  <c:v>-77.38</c:v>
                </c:pt>
                <c:pt idx="13">
                  <c:v>-75.67</c:v>
                </c:pt>
                <c:pt idx="14">
                  <c:v>-73.95</c:v>
                </c:pt>
                <c:pt idx="15">
                  <c:v>-72.23</c:v>
                </c:pt>
                <c:pt idx="16">
                  <c:v>-70.510000000000005</c:v>
                </c:pt>
                <c:pt idx="17">
                  <c:v>-68.790000000000006</c:v>
                </c:pt>
                <c:pt idx="18">
                  <c:v>-67.05</c:v>
                </c:pt>
                <c:pt idx="19">
                  <c:v>-65.319999999999993</c:v>
                </c:pt>
                <c:pt idx="20">
                  <c:v>-63.22</c:v>
                </c:pt>
                <c:pt idx="21">
                  <c:v>-61.47</c:v>
                </c:pt>
                <c:pt idx="22">
                  <c:v>-59.72</c:v>
                </c:pt>
                <c:pt idx="23">
                  <c:v>-57.95</c:v>
                </c:pt>
                <c:pt idx="24">
                  <c:v>-56.17</c:v>
                </c:pt>
                <c:pt idx="25">
                  <c:v>-54.38</c:v>
                </c:pt>
                <c:pt idx="26">
                  <c:v>-52.57</c:v>
                </c:pt>
                <c:pt idx="27">
                  <c:v>-50.94</c:v>
                </c:pt>
                <c:pt idx="28">
                  <c:v>-48.95</c:v>
                </c:pt>
                <c:pt idx="29">
                  <c:v>-46.89</c:v>
                </c:pt>
                <c:pt idx="30">
                  <c:v>-44.76</c:v>
                </c:pt>
                <c:pt idx="31">
                  <c:v>-42.58</c:v>
                </c:pt>
                <c:pt idx="32">
                  <c:v>-40.340000000000003</c:v>
                </c:pt>
                <c:pt idx="33">
                  <c:v>-38.07</c:v>
                </c:pt>
                <c:pt idx="34">
                  <c:v>-35.75</c:v>
                </c:pt>
                <c:pt idx="35">
                  <c:v>-33.409999999999997</c:v>
                </c:pt>
                <c:pt idx="36">
                  <c:v>-31.04</c:v>
                </c:pt>
                <c:pt idx="37">
                  <c:v>-28.65</c:v>
                </c:pt>
                <c:pt idx="38">
                  <c:v>-26.24</c:v>
                </c:pt>
                <c:pt idx="39">
                  <c:v>-23.83</c:v>
                </c:pt>
                <c:pt idx="40">
                  <c:v>-21.41</c:v>
                </c:pt>
                <c:pt idx="41">
                  <c:v>-19</c:v>
                </c:pt>
                <c:pt idx="42">
                  <c:v>-16.59</c:v>
                </c:pt>
                <c:pt idx="43">
                  <c:v>-14.2</c:v>
                </c:pt>
                <c:pt idx="44">
                  <c:v>-11.83</c:v>
                </c:pt>
                <c:pt idx="45">
                  <c:v>-9.5</c:v>
                </c:pt>
                <c:pt idx="46">
                  <c:v>-7.19</c:v>
                </c:pt>
                <c:pt idx="47">
                  <c:v>-4.91</c:v>
                </c:pt>
                <c:pt idx="48">
                  <c:v>-2.65</c:v>
                </c:pt>
                <c:pt idx="49">
                  <c:v>-0.41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3C-4BD8-B12E-B13D3A91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95328"/>
        <c:axId val="70597248"/>
      </c:scatterChart>
      <c:valAx>
        <c:axId val="705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mm</a:t>
                </a:r>
              </a:p>
            </c:rich>
          </c:tx>
          <c:layout>
            <c:manualLayout>
              <c:xMode val="edge"/>
              <c:yMode val="edge"/>
              <c:x val="0.47644301743835421"/>
              <c:y val="0.92106607997529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597248"/>
        <c:crosses val="autoZero"/>
        <c:crossBetween val="midCat"/>
      </c:valAx>
      <c:valAx>
        <c:axId val="70597248"/>
        <c:scaling>
          <c:orientation val="minMax"/>
          <c:max val="60"/>
          <c:min val="-16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mm</a:t>
                </a:r>
              </a:p>
            </c:rich>
          </c:tx>
          <c:layout>
            <c:manualLayout>
              <c:xMode val="edge"/>
              <c:yMode val="edge"/>
              <c:x val="0.78532901833872715"/>
              <c:y val="0.300176586382584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59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89069294377912E-2"/>
          <c:y val="3.6747490930879298E-2"/>
          <c:w val="0.8674213738171066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Scharnierpunkt1</c:v>
          </c:tx>
          <c:spPr>
            <a:ln w="28575">
              <a:noFill/>
            </a:ln>
          </c:spPr>
          <c:xVal>
            <c:numRef>
              <c:f>'Geo. GR'!$G$2:$G$90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'Geo. GR'!$B$2:$B$90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63-47B7-86C9-F9DAF45C7518}"/>
            </c:ext>
          </c:extLst>
        </c:ser>
        <c:ser>
          <c:idx val="1"/>
          <c:order val="1"/>
          <c:tx>
            <c:v>Scharnierpunkt2</c:v>
          </c:tx>
          <c:spPr>
            <a:ln w="28575">
              <a:noFill/>
            </a:ln>
          </c:spPr>
          <c:xVal>
            <c:numRef>
              <c:f>'Geo. GR'!$D$2:$D$90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'Geo. GR'!$J$2:$J$90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63-47B7-86C9-F9DAF45C7518}"/>
            </c:ext>
          </c:extLst>
        </c:ser>
        <c:ser>
          <c:idx val="2"/>
          <c:order val="2"/>
          <c:tx>
            <c:v>Dekor links unten</c:v>
          </c:tx>
          <c:spPr>
            <a:ln w="28575">
              <a:noFill/>
            </a:ln>
          </c:spPr>
          <c:xVal>
            <c:numRef>
              <c:f>'Geo. GR'!$O$2:$O$90</c:f>
              <c:numCache>
                <c:formatCode>General</c:formatCode>
                <c:ptCount val="89"/>
                <c:pt idx="0">
                  <c:v>3</c:v>
                </c:pt>
                <c:pt idx="1">
                  <c:v>3.1010899999999992</c:v>
                </c:pt>
                <c:pt idx="2">
                  <c:v>3.1372499999999999</c:v>
                </c:pt>
                <c:pt idx="3">
                  <c:v>3.0963899999999995</c:v>
                </c:pt>
                <c:pt idx="4">
                  <c:v>2.9746000000000006</c:v>
                </c:pt>
                <c:pt idx="5">
                  <c:v>2.7667599999999997</c:v>
                </c:pt>
                <c:pt idx="6">
                  <c:v>2.4729000000000001</c:v>
                </c:pt>
                <c:pt idx="7">
                  <c:v>2.0900499999999997</c:v>
                </c:pt>
                <c:pt idx="8">
                  <c:v>1.6200900000000003</c:v>
                </c:pt>
                <c:pt idx="9">
                  <c:v>1.0690800000000014</c:v>
                </c:pt>
                <c:pt idx="10">
                  <c:v>0.44077999999999751</c:v>
                </c:pt>
                <c:pt idx="11">
                  <c:v>-0.26339000000000112</c:v>
                </c:pt>
                <c:pt idx="12">
                  <c:v>-1.0338800000000017</c:v>
                </c:pt>
                <c:pt idx="13">
                  <c:v>-1.8646300000000018</c:v>
                </c:pt>
                <c:pt idx="14">
                  <c:v>-2.7534600000000005</c:v>
                </c:pt>
                <c:pt idx="15">
                  <c:v>-3.6924899999999994</c:v>
                </c:pt>
                <c:pt idx="16">
                  <c:v>-4.6768400000000021</c:v>
                </c:pt>
                <c:pt idx="17">
                  <c:v>-5.7013300000000005</c:v>
                </c:pt>
                <c:pt idx="18">
                  <c:v>-6.7612299999999994</c:v>
                </c:pt>
                <c:pt idx="19">
                  <c:v>-7.8514200000000001</c:v>
                </c:pt>
                <c:pt idx="20">
                  <c:v>-8.9718099999999996</c:v>
                </c:pt>
                <c:pt idx="21">
                  <c:v>-10.11458</c:v>
                </c:pt>
                <c:pt idx="22">
                  <c:v>-11.2797</c:v>
                </c:pt>
                <c:pt idx="23">
                  <c:v>-12.465109999999999</c:v>
                </c:pt>
                <c:pt idx="24">
                  <c:v>-13.66499</c:v>
                </c:pt>
                <c:pt idx="25">
                  <c:v>-14.880310000000001</c:v>
                </c:pt>
                <c:pt idx="26">
                  <c:v>-16.107890000000001</c:v>
                </c:pt>
                <c:pt idx="27">
                  <c:v>-17.34694</c:v>
                </c:pt>
                <c:pt idx="28">
                  <c:v>-18.594460000000002</c:v>
                </c:pt>
                <c:pt idx="29">
                  <c:v>-19.85145</c:v>
                </c:pt>
                <c:pt idx="30">
                  <c:v>-21.113880000000002</c:v>
                </c:pt>
                <c:pt idx="31">
                  <c:v>-22.383780000000002</c:v>
                </c:pt>
                <c:pt idx="32">
                  <c:v>-23.659180000000003</c:v>
                </c:pt>
                <c:pt idx="33">
                  <c:v>-24.939080000000001</c:v>
                </c:pt>
                <c:pt idx="34">
                  <c:v>-26.222480000000001</c:v>
                </c:pt>
                <c:pt idx="35">
                  <c:v>-27.509409999999999</c:v>
                </c:pt>
                <c:pt idx="36">
                  <c:v>-28.797930000000004</c:v>
                </c:pt>
                <c:pt idx="37">
                  <c:v>-30.089830000000003</c:v>
                </c:pt>
                <c:pt idx="38">
                  <c:v>-31.382470000000001</c:v>
                </c:pt>
                <c:pt idx="39">
                  <c:v>-32.676580000000001</c:v>
                </c:pt>
                <c:pt idx="40">
                  <c:v>-33.97222</c:v>
                </c:pt>
                <c:pt idx="41">
                  <c:v>-35.266570000000002</c:v>
                </c:pt>
                <c:pt idx="42">
                  <c:v>-36.560480000000005</c:v>
                </c:pt>
                <c:pt idx="43">
                  <c:v>-37.855860000000007</c:v>
                </c:pt>
                <c:pt idx="44">
                  <c:v>-39.150010000000009</c:v>
                </c:pt>
                <c:pt idx="45">
                  <c:v>-40.441690000000008</c:v>
                </c:pt>
                <c:pt idx="46">
                  <c:v>-41.734839999999998</c:v>
                </c:pt>
                <c:pt idx="47">
                  <c:v>-43.023879999999998</c:v>
                </c:pt>
                <c:pt idx="48">
                  <c:v>-44.310390000000005</c:v>
                </c:pt>
                <c:pt idx="49">
                  <c:v>-45.596519999999998</c:v>
                </c:pt>
                <c:pt idx="50">
                  <c:v>-46.878420000000006</c:v>
                </c:pt>
                <c:pt idx="51">
                  <c:v>-48.159759999999999</c:v>
                </c:pt>
                <c:pt idx="52">
                  <c:v>-49.436870000000006</c:v>
                </c:pt>
                <c:pt idx="53">
                  <c:v>-50.70966</c:v>
                </c:pt>
                <c:pt idx="54">
                  <c:v>-51.980010000000007</c:v>
                </c:pt>
                <c:pt idx="55">
                  <c:v>-53.247039999999998</c:v>
                </c:pt>
                <c:pt idx="56">
                  <c:v>-54.508659999999999</c:v>
                </c:pt>
                <c:pt idx="57">
                  <c:v>-55.767020000000002</c:v>
                </c:pt>
                <c:pt idx="58">
                  <c:v>-57.020910000000015</c:v>
                </c:pt>
                <c:pt idx="59">
                  <c:v>-58.269569999999995</c:v>
                </c:pt>
                <c:pt idx="60">
                  <c:v>-59.513760000000005</c:v>
                </c:pt>
                <c:pt idx="61">
                  <c:v>-60.752660000000006</c:v>
                </c:pt>
                <c:pt idx="62">
                  <c:v>-61.985239999999997</c:v>
                </c:pt>
                <c:pt idx="63">
                  <c:v>-63.21341000000001</c:v>
                </c:pt>
                <c:pt idx="64">
                  <c:v>-64.436170000000004</c:v>
                </c:pt>
                <c:pt idx="65">
                  <c:v>-65.65164</c:v>
                </c:pt>
                <c:pt idx="66">
                  <c:v>-66.861760000000004</c:v>
                </c:pt>
                <c:pt idx="67">
                  <c:v>-68.065380000000005</c:v>
                </c:pt>
                <c:pt idx="68">
                  <c:v>-69.262740000000008</c:v>
                </c:pt>
                <c:pt idx="69">
                  <c:v>-70.451750000000004</c:v>
                </c:pt>
                <c:pt idx="70">
                  <c:v>-71.636229999999998</c:v>
                </c:pt>
                <c:pt idx="71">
                  <c:v>-72.814269999999993</c:v>
                </c:pt>
                <c:pt idx="72">
                  <c:v>-73.984020000000001</c:v>
                </c:pt>
                <c:pt idx="73">
                  <c:v>-75.146360000000001</c:v>
                </c:pt>
                <c:pt idx="74">
                  <c:v>-76.302260000000004</c:v>
                </c:pt>
                <c:pt idx="75">
                  <c:v>-77.449750000000009</c:v>
                </c:pt>
                <c:pt idx="76">
                  <c:v>-78.591740000000001</c:v>
                </c:pt>
                <c:pt idx="77">
                  <c:v>-79.724409999999992</c:v>
                </c:pt>
                <c:pt idx="78">
                  <c:v>-80.850520000000017</c:v>
                </c:pt>
                <c:pt idx="79">
                  <c:v>-81.971069999999997</c:v>
                </c:pt>
                <c:pt idx="80">
                  <c:v>-83.081330000000008</c:v>
                </c:pt>
                <c:pt idx="81">
                  <c:v>-84.184969999999993</c:v>
                </c:pt>
                <c:pt idx="82">
                  <c:v>-85.282200000000003</c:v>
                </c:pt>
                <c:pt idx="83">
                  <c:v>-86.372839999999997</c:v>
                </c:pt>
                <c:pt idx="84">
                  <c:v>-87.455890000000011</c:v>
                </c:pt>
                <c:pt idx="85">
                  <c:v>-88.531620000000004</c:v>
                </c:pt>
                <c:pt idx="86">
                  <c:v>-89.602550000000008</c:v>
                </c:pt>
                <c:pt idx="87">
                  <c:v>-90.667040000000014</c:v>
                </c:pt>
                <c:pt idx="88">
                  <c:v>-91.725940000000008</c:v>
                </c:pt>
              </c:numCache>
            </c:numRef>
          </c:xVal>
          <c:yVal>
            <c:numRef>
              <c:f>'Geo. GR'!$P$2:$P$90</c:f>
              <c:numCache>
                <c:formatCode>General</c:formatCode>
                <c:ptCount val="89"/>
                <c:pt idx="0">
                  <c:v>-45.5</c:v>
                </c:pt>
                <c:pt idx="1">
                  <c:v>-44.951099999999997</c:v>
                </c:pt>
                <c:pt idx="2">
                  <c:v>-44.337400000000002</c:v>
                </c:pt>
                <c:pt idx="3">
                  <c:v>-43.666230000000006</c:v>
                </c:pt>
                <c:pt idx="4">
                  <c:v>-42.954260000000005</c:v>
                </c:pt>
                <c:pt idx="5">
                  <c:v>-42.209669999999996</c:v>
                </c:pt>
                <c:pt idx="6">
                  <c:v>-41.448220000000006</c:v>
                </c:pt>
                <c:pt idx="7">
                  <c:v>-40.679060000000007</c:v>
                </c:pt>
                <c:pt idx="8">
                  <c:v>-39.909370000000003</c:v>
                </c:pt>
                <c:pt idx="9">
                  <c:v>-39.153670000000005</c:v>
                </c:pt>
                <c:pt idx="10">
                  <c:v>-38.413319999999999</c:v>
                </c:pt>
                <c:pt idx="11">
                  <c:v>-37.70008</c:v>
                </c:pt>
                <c:pt idx="12">
                  <c:v>-37.013040000000004</c:v>
                </c:pt>
                <c:pt idx="13">
                  <c:v>-36.357110000000006</c:v>
                </c:pt>
                <c:pt idx="14">
                  <c:v>-35.734410000000004</c:v>
                </c:pt>
                <c:pt idx="15">
                  <c:v>-35.14573</c:v>
                </c:pt>
                <c:pt idx="16">
                  <c:v>-34.58925</c:v>
                </c:pt>
                <c:pt idx="17">
                  <c:v>-34.067700000000002</c:v>
                </c:pt>
                <c:pt idx="18">
                  <c:v>-33.575289999999995</c:v>
                </c:pt>
                <c:pt idx="19">
                  <c:v>-33.113839999999996</c:v>
                </c:pt>
                <c:pt idx="20">
                  <c:v>-32.68141</c:v>
                </c:pt>
                <c:pt idx="21">
                  <c:v>-32.27488000000001</c:v>
                </c:pt>
                <c:pt idx="22">
                  <c:v>-31.891400000000004</c:v>
                </c:pt>
                <c:pt idx="23">
                  <c:v>-31.528880000000001</c:v>
                </c:pt>
                <c:pt idx="24">
                  <c:v>-31.186199999999999</c:v>
                </c:pt>
                <c:pt idx="25">
                  <c:v>-30.858509999999995</c:v>
                </c:pt>
                <c:pt idx="26">
                  <c:v>-30.54854000000001</c:v>
                </c:pt>
                <c:pt idx="27">
                  <c:v>-30.250410000000006</c:v>
                </c:pt>
                <c:pt idx="28">
                  <c:v>-29.962119999999995</c:v>
                </c:pt>
                <c:pt idx="29">
                  <c:v>-29.682670000000002</c:v>
                </c:pt>
                <c:pt idx="30">
                  <c:v>-29.411819999999999</c:v>
                </c:pt>
                <c:pt idx="31">
                  <c:v>-29.144810000000007</c:v>
                </c:pt>
                <c:pt idx="32">
                  <c:v>-28.881490000000003</c:v>
                </c:pt>
                <c:pt idx="33">
                  <c:v>-28.62086</c:v>
                </c:pt>
                <c:pt idx="34">
                  <c:v>-28.359919999999999</c:v>
                </c:pt>
                <c:pt idx="35">
                  <c:v>-28.099519999999998</c:v>
                </c:pt>
                <c:pt idx="36">
                  <c:v>-27.836750000000002</c:v>
                </c:pt>
                <c:pt idx="37">
                  <c:v>-27.572490000000009</c:v>
                </c:pt>
                <c:pt idx="38">
                  <c:v>-27.301890000000004</c:v>
                </c:pt>
                <c:pt idx="39">
                  <c:v>-27.027740000000005</c:v>
                </c:pt>
                <c:pt idx="40">
                  <c:v>-26.748130000000003</c:v>
                </c:pt>
                <c:pt idx="41">
                  <c:v>-26.459940000000003</c:v>
                </c:pt>
                <c:pt idx="42">
                  <c:v>-26.166140000000002</c:v>
                </c:pt>
                <c:pt idx="43">
                  <c:v>-25.863789999999995</c:v>
                </c:pt>
                <c:pt idx="44">
                  <c:v>-25.549950000000003</c:v>
                </c:pt>
                <c:pt idx="45">
                  <c:v>-25.229259999999993</c:v>
                </c:pt>
                <c:pt idx="46">
                  <c:v>-24.898020000000002</c:v>
                </c:pt>
                <c:pt idx="47">
                  <c:v>-24.554080000000003</c:v>
                </c:pt>
                <c:pt idx="48">
                  <c:v>-24.202200000000001</c:v>
                </c:pt>
                <c:pt idx="49">
                  <c:v>-23.835800000000006</c:v>
                </c:pt>
                <c:pt idx="50">
                  <c:v>-23.457520000000002</c:v>
                </c:pt>
                <c:pt idx="51">
                  <c:v>-23.067450000000001</c:v>
                </c:pt>
                <c:pt idx="52">
                  <c:v>-22.6645</c:v>
                </c:pt>
                <c:pt idx="53">
                  <c:v>-22.246729999999999</c:v>
                </c:pt>
                <c:pt idx="54">
                  <c:v>-21.816959999999998</c:v>
                </c:pt>
                <c:pt idx="55">
                  <c:v>-21.372370000000004</c:v>
                </c:pt>
                <c:pt idx="56">
                  <c:v>-20.915630000000004</c:v>
                </c:pt>
                <c:pt idx="57">
                  <c:v>-20.441160000000004</c:v>
                </c:pt>
                <c:pt idx="58">
                  <c:v>-19.955450000000003</c:v>
                </c:pt>
                <c:pt idx="59">
                  <c:v>-19.451859999999996</c:v>
                </c:pt>
                <c:pt idx="60">
                  <c:v>-18.936030000000002</c:v>
                </c:pt>
                <c:pt idx="61">
                  <c:v>-18.403230000000001</c:v>
                </c:pt>
                <c:pt idx="62">
                  <c:v>-17.855220000000003</c:v>
                </c:pt>
                <c:pt idx="63">
                  <c:v>-17.292059999999999</c:v>
                </c:pt>
                <c:pt idx="64">
                  <c:v>-16.713749999999997</c:v>
                </c:pt>
                <c:pt idx="65">
                  <c:v>-16.120080000000002</c:v>
                </c:pt>
                <c:pt idx="66">
                  <c:v>-15.50835</c:v>
                </c:pt>
                <c:pt idx="67">
                  <c:v>-14.884139999999999</c:v>
                </c:pt>
                <c:pt idx="68">
                  <c:v>-14.24081</c:v>
                </c:pt>
                <c:pt idx="69">
                  <c:v>-13.583030000000001</c:v>
                </c:pt>
                <c:pt idx="70">
                  <c:v>-12.90992</c:v>
                </c:pt>
                <c:pt idx="71">
                  <c:v>-12.220419999999997</c:v>
                </c:pt>
                <c:pt idx="72">
                  <c:v>-11.513560000000002</c:v>
                </c:pt>
                <c:pt idx="73">
                  <c:v>-10.79116</c:v>
                </c:pt>
                <c:pt idx="74">
                  <c:v>-10.052370000000002</c:v>
                </c:pt>
                <c:pt idx="75">
                  <c:v>-9.2970399999999991</c:v>
                </c:pt>
                <c:pt idx="76">
                  <c:v>-8.5262300000000018</c:v>
                </c:pt>
                <c:pt idx="77">
                  <c:v>-7.7378199999999975</c:v>
                </c:pt>
                <c:pt idx="78">
                  <c:v>-6.9338399999999991</c:v>
                </c:pt>
                <c:pt idx="79">
                  <c:v>-6.1142900000000022</c:v>
                </c:pt>
                <c:pt idx="80">
                  <c:v>-5.2779900000000035</c:v>
                </c:pt>
                <c:pt idx="81">
                  <c:v>-4.4260299999999999</c:v>
                </c:pt>
                <c:pt idx="82">
                  <c:v>-3.5555300000000001</c:v>
                </c:pt>
                <c:pt idx="83">
                  <c:v>-2.6702200000000027</c:v>
                </c:pt>
                <c:pt idx="84">
                  <c:v>-1.7700999999999985</c:v>
                </c:pt>
                <c:pt idx="85">
                  <c:v>-0.84938000000000002</c:v>
                </c:pt>
                <c:pt idx="86">
                  <c:v>8.4269999999999623E-2</c:v>
                </c:pt>
                <c:pt idx="87">
                  <c:v>1.0357000000000025</c:v>
                </c:pt>
                <c:pt idx="88">
                  <c:v>2.0049399999999986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63-47B7-86C9-F9DAF45C7518}"/>
            </c:ext>
          </c:extLst>
        </c:ser>
        <c:ser>
          <c:idx val="3"/>
          <c:order val="3"/>
          <c:tx>
            <c:v>Dekor rechts unten</c:v>
          </c:tx>
          <c:spPr>
            <a:ln w="28575">
              <a:noFill/>
            </a:ln>
          </c:spPr>
          <c:xVal>
            <c:numRef>
              <c:f>'Geo. GR'!$Q$2:$Q$90</c:f>
              <c:numCache>
                <c:formatCode>General</c:formatCode>
                <c:ptCount val="89"/>
                <c:pt idx="0">
                  <c:v>25</c:v>
                </c:pt>
                <c:pt idx="1">
                  <c:v>25.097570000000001</c:v>
                </c:pt>
                <c:pt idx="2">
                  <c:v>25.12405</c:v>
                </c:pt>
                <c:pt idx="3">
                  <c:v>25.066030000000001</c:v>
                </c:pt>
                <c:pt idx="4">
                  <c:v>24.920919999999999</c:v>
                </c:pt>
                <c:pt idx="5">
                  <c:v>24.682719999999996</c:v>
                </c:pt>
                <c:pt idx="6">
                  <c:v>24.352340000000002</c:v>
                </c:pt>
                <c:pt idx="7">
                  <c:v>23.926369999999999</c:v>
                </c:pt>
                <c:pt idx="8">
                  <c:v>23.405810000000002</c:v>
                </c:pt>
                <c:pt idx="9">
                  <c:v>22.798479999999998</c:v>
                </c:pt>
                <c:pt idx="10">
                  <c:v>22.106379999999994</c:v>
                </c:pt>
                <c:pt idx="11">
                  <c:v>21.332689999999999</c:v>
                </c:pt>
                <c:pt idx="12">
                  <c:v>20.48564</c:v>
                </c:pt>
                <c:pt idx="13">
                  <c:v>19.571729999999999</c:v>
                </c:pt>
                <c:pt idx="14">
                  <c:v>18.593139999999998</c:v>
                </c:pt>
                <c:pt idx="15">
                  <c:v>17.55819</c:v>
                </c:pt>
                <c:pt idx="16">
                  <c:v>16.470879999999994</c:v>
                </c:pt>
                <c:pt idx="17">
                  <c:v>15.337710000000001</c:v>
                </c:pt>
                <c:pt idx="18">
                  <c:v>14.162089999999997</c:v>
                </c:pt>
                <c:pt idx="19">
                  <c:v>12.950019999999999</c:v>
                </c:pt>
                <c:pt idx="20">
                  <c:v>11.701590000000001</c:v>
                </c:pt>
                <c:pt idx="21">
                  <c:v>10.424620000000004</c:v>
                </c:pt>
                <c:pt idx="22">
                  <c:v>9.1187000000000005</c:v>
                </c:pt>
                <c:pt idx="23">
                  <c:v>7.7863299999999995</c:v>
                </c:pt>
                <c:pt idx="24">
                  <c:v>6.433329999999998</c:v>
                </c:pt>
                <c:pt idx="25">
                  <c:v>5.058289999999996</c:v>
                </c:pt>
                <c:pt idx="26">
                  <c:v>3.6657100000000007</c:v>
                </c:pt>
                <c:pt idx="27">
                  <c:v>2.2555000000000014</c:v>
                </c:pt>
                <c:pt idx="28">
                  <c:v>0.83065999999999462</c:v>
                </c:pt>
                <c:pt idx="29">
                  <c:v>-0.60980999999999952</c:v>
                </c:pt>
                <c:pt idx="30">
                  <c:v>-2.0609999999999999</c:v>
                </c:pt>
                <c:pt idx="31">
                  <c:v>-3.5258200000000031</c:v>
                </c:pt>
                <c:pt idx="32">
                  <c:v>-5.0018600000000006</c:v>
                </c:pt>
                <c:pt idx="33">
                  <c:v>-6.4881200000000021</c:v>
                </c:pt>
                <c:pt idx="34">
                  <c:v>-7.9835999999999991</c:v>
                </c:pt>
                <c:pt idx="35">
                  <c:v>-9.4878900000000002</c:v>
                </c:pt>
                <c:pt idx="36">
                  <c:v>-10.999490000000003</c:v>
                </c:pt>
                <c:pt idx="37">
                  <c:v>-12.519309999999999</c:v>
                </c:pt>
                <c:pt idx="38">
                  <c:v>-14.04603</c:v>
                </c:pt>
                <c:pt idx="39">
                  <c:v>-15.579059999999995</c:v>
                </c:pt>
                <c:pt idx="40">
                  <c:v>-17.118900000000004</c:v>
                </c:pt>
                <c:pt idx="41">
                  <c:v>-18.662729999999996</c:v>
                </c:pt>
                <c:pt idx="42">
                  <c:v>-20.210960000000007</c:v>
                </c:pt>
                <c:pt idx="43">
                  <c:v>-21.765500000000003</c:v>
                </c:pt>
                <c:pt idx="44">
                  <c:v>-23.324530000000006</c:v>
                </c:pt>
                <c:pt idx="45">
                  <c:v>-24.885050000000007</c:v>
                </c:pt>
                <c:pt idx="46">
                  <c:v>-26.451879999999996</c:v>
                </c:pt>
                <c:pt idx="47">
                  <c:v>-28.019879999999997</c:v>
                </c:pt>
                <c:pt idx="48">
                  <c:v>-29.588870000000007</c:v>
                </c:pt>
                <c:pt idx="49">
                  <c:v>-31.162759999999999</c:v>
                </c:pt>
                <c:pt idx="50">
                  <c:v>-32.736820000000002</c:v>
                </c:pt>
                <c:pt idx="51">
                  <c:v>-34.314279999999997</c:v>
                </c:pt>
                <c:pt idx="52">
                  <c:v>-35.891910000000003</c:v>
                </c:pt>
                <c:pt idx="53">
                  <c:v>-37.469620000000006</c:v>
                </c:pt>
                <c:pt idx="54">
                  <c:v>-39.048410000000004</c:v>
                </c:pt>
                <c:pt idx="55">
                  <c:v>-40.628280000000004</c:v>
                </c:pt>
                <c:pt idx="56">
                  <c:v>-42.205819999999996</c:v>
                </c:pt>
                <c:pt idx="57">
                  <c:v>-43.784939999999999</c:v>
                </c:pt>
                <c:pt idx="58">
                  <c:v>-45.362230000000011</c:v>
                </c:pt>
                <c:pt idx="59">
                  <c:v>-46.938689999999994</c:v>
                </c:pt>
                <c:pt idx="60">
                  <c:v>-48.513320000000007</c:v>
                </c:pt>
                <c:pt idx="61">
                  <c:v>-50.086620000000003</c:v>
                </c:pt>
                <c:pt idx="62">
                  <c:v>-51.656679999999994</c:v>
                </c:pt>
                <c:pt idx="63">
                  <c:v>-53.225410000000004</c:v>
                </c:pt>
                <c:pt idx="64">
                  <c:v>-54.791810000000012</c:v>
                </c:pt>
                <c:pt idx="65">
                  <c:v>-56.353560000000002</c:v>
                </c:pt>
                <c:pt idx="66">
                  <c:v>-57.91348</c:v>
                </c:pt>
                <c:pt idx="67">
                  <c:v>-59.46866</c:v>
                </c:pt>
                <c:pt idx="68">
                  <c:v>-61.021100000000004</c:v>
                </c:pt>
                <c:pt idx="69">
                  <c:v>-62.567390000000003</c:v>
                </c:pt>
                <c:pt idx="70">
                  <c:v>-64.111349999999987</c:v>
                </c:pt>
                <c:pt idx="71">
                  <c:v>-65.651070000000004</c:v>
                </c:pt>
                <c:pt idx="72">
                  <c:v>-67.185140000000004</c:v>
                </c:pt>
                <c:pt idx="73">
                  <c:v>-68.713560000000001</c:v>
                </c:pt>
                <c:pt idx="74">
                  <c:v>-70.237740000000002</c:v>
                </c:pt>
                <c:pt idx="75">
                  <c:v>-71.75527000000001</c:v>
                </c:pt>
                <c:pt idx="76">
                  <c:v>-73.269059999999996</c:v>
                </c:pt>
                <c:pt idx="77">
                  <c:v>-74.775289999999998</c:v>
                </c:pt>
                <c:pt idx="78">
                  <c:v>-76.276280000000014</c:v>
                </c:pt>
                <c:pt idx="79">
                  <c:v>-77.773030000000006</c:v>
                </c:pt>
                <c:pt idx="80">
                  <c:v>-79.260809999999992</c:v>
                </c:pt>
                <c:pt idx="81">
                  <c:v>-80.742850000000004</c:v>
                </c:pt>
                <c:pt idx="82">
                  <c:v>-82.220240000000004</c:v>
                </c:pt>
                <c:pt idx="83">
                  <c:v>-83.691479999999999</c:v>
                </c:pt>
                <c:pt idx="84">
                  <c:v>-85.155570000000012</c:v>
                </c:pt>
                <c:pt idx="85">
                  <c:v>-86.614100000000008</c:v>
                </c:pt>
                <c:pt idx="86">
                  <c:v>-88.067389999999989</c:v>
                </c:pt>
                <c:pt idx="87">
                  <c:v>-89.51512000000001</c:v>
                </c:pt>
                <c:pt idx="88">
                  <c:v>-90.957700000000003</c:v>
                </c:pt>
              </c:numCache>
            </c:numRef>
          </c:xVal>
          <c:yVal>
            <c:numRef>
              <c:f>'Geo. GR'!$R$2:$R$90</c:f>
              <c:numCache>
                <c:formatCode>General</c:formatCode>
                <c:ptCount val="89"/>
                <c:pt idx="0">
                  <c:v>-45.5</c:v>
                </c:pt>
                <c:pt idx="1">
                  <c:v>-45.33522</c:v>
                </c:pt>
                <c:pt idx="2">
                  <c:v>-45.105200000000004</c:v>
                </c:pt>
                <c:pt idx="3">
                  <c:v>-44.817710000000005</c:v>
                </c:pt>
                <c:pt idx="4">
                  <c:v>-44.488980000000005</c:v>
                </c:pt>
                <c:pt idx="5">
                  <c:v>-44.127189999999999</c:v>
                </c:pt>
                <c:pt idx="6">
                  <c:v>-43.747660000000003</c:v>
                </c:pt>
                <c:pt idx="7">
                  <c:v>-43.359980000000007</c:v>
                </c:pt>
                <c:pt idx="8">
                  <c:v>-42.971330000000002</c:v>
                </c:pt>
                <c:pt idx="9">
                  <c:v>-42.595350000000003</c:v>
                </c:pt>
                <c:pt idx="10">
                  <c:v>-42.233400000000003</c:v>
                </c:pt>
                <c:pt idx="11">
                  <c:v>-41.898119999999999</c:v>
                </c:pt>
                <c:pt idx="12">
                  <c:v>-41.587280000000007</c:v>
                </c:pt>
                <c:pt idx="13">
                  <c:v>-41.305790000000002</c:v>
                </c:pt>
                <c:pt idx="14">
                  <c:v>-41.056650000000005</c:v>
                </c:pt>
                <c:pt idx="15">
                  <c:v>-40.839769999999994</c:v>
                </c:pt>
                <c:pt idx="16">
                  <c:v>-40.653330000000004</c:v>
                </c:pt>
                <c:pt idx="17">
                  <c:v>-40.500060000000005</c:v>
                </c:pt>
                <c:pt idx="18">
                  <c:v>-40.373729999999995</c:v>
                </c:pt>
                <c:pt idx="19">
                  <c:v>-40.27615999999999</c:v>
                </c:pt>
                <c:pt idx="20">
                  <c:v>-40.205849999999998</c:v>
                </c:pt>
                <c:pt idx="21">
                  <c:v>-40.158800000000006</c:v>
                </c:pt>
                <c:pt idx="22">
                  <c:v>-40.132600000000004</c:v>
                </c:pt>
                <c:pt idx="23">
                  <c:v>-40.125160000000001</c:v>
                </c:pt>
                <c:pt idx="24">
                  <c:v>-40.134479999999996</c:v>
                </c:pt>
                <c:pt idx="25">
                  <c:v>-40.156149999999997</c:v>
                </c:pt>
                <c:pt idx="26">
                  <c:v>-40.192900000000009</c:v>
                </c:pt>
                <c:pt idx="27">
                  <c:v>-40.238410000000002</c:v>
                </c:pt>
                <c:pt idx="28">
                  <c:v>-40.290679999999995</c:v>
                </c:pt>
                <c:pt idx="29">
                  <c:v>-40.348710000000004</c:v>
                </c:pt>
                <c:pt idx="30">
                  <c:v>-40.411819999999999</c:v>
                </c:pt>
                <c:pt idx="31">
                  <c:v>-40.475690000000007</c:v>
                </c:pt>
                <c:pt idx="32">
                  <c:v>-40.539730000000006</c:v>
                </c:pt>
                <c:pt idx="33">
                  <c:v>-40.602939999999997</c:v>
                </c:pt>
                <c:pt idx="34">
                  <c:v>-40.662320000000001</c:v>
                </c:pt>
                <c:pt idx="35">
                  <c:v>-40.71828</c:v>
                </c:pt>
                <c:pt idx="36">
                  <c:v>-40.767910000000008</c:v>
                </c:pt>
                <c:pt idx="37">
                  <c:v>-40.81253000000001</c:v>
                </c:pt>
                <c:pt idx="38">
                  <c:v>-40.846410000000006</c:v>
                </c:pt>
                <c:pt idx="39">
                  <c:v>-40.872780000000006</c:v>
                </c:pt>
                <c:pt idx="40">
                  <c:v>-40.88973</c:v>
                </c:pt>
                <c:pt idx="41">
                  <c:v>-40.893260000000005</c:v>
                </c:pt>
                <c:pt idx="42">
                  <c:v>-40.886780000000002</c:v>
                </c:pt>
                <c:pt idx="43">
                  <c:v>-40.867789999999999</c:v>
                </c:pt>
                <c:pt idx="44">
                  <c:v>-40.832470000000001</c:v>
                </c:pt>
                <c:pt idx="45">
                  <c:v>-40.785459999999993</c:v>
                </c:pt>
                <c:pt idx="46">
                  <c:v>-40.723939999999999</c:v>
                </c:pt>
                <c:pt idx="47">
                  <c:v>-40.644000000000005</c:v>
                </c:pt>
                <c:pt idx="48">
                  <c:v>-40.551280000000006</c:v>
                </c:pt>
                <c:pt idx="49">
                  <c:v>-40.439640000000004</c:v>
                </c:pt>
                <c:pt idx="50">
                  <c:v>-40.310400000000001</c:v>
                </c:pt>
                <c:pt idx="51">
                  <c:v>-40.164969999999997</c:v>
                </c:pt>
                <c:pt idx="52">
                  <c:v>-40.00094</c:v>
                </c:pt>
                <c:pt idx="53">
                  <c:v>-39.816810000000004</c:v>
                </c:pt>
                <c:pt idx="54">
                  <c:v>-39.615399999999994</c:v>
                </c:pt>
                <c:pt idx="55">
                  <c:v>-39.393889999999999</c:v>
                </c:pt>
                <c:pt idx="56">
                  <c:v>-39.154510000000002</c:v>
                </c:pt>
                <c:pt idx="57">
                  <c:v>-38.892119999999998</c:v>
                </c:pt>
                <c:pt idx="58">
                  <c:v>-38.612770000000005</c:v>
                </c:pt>
                <c:pt idx="59">
                  <c:v>-38.309819999999995</c:v>
                </c:pt>
                <c:pt idx="60">
                  <c:v>-37.988910000000004</c:v>
                </c:pt>
                <c:pt idx="61">
                  <c:v>-37.645309999999995</c:v>
                </c:pt>
                <c:pt idx="62">
                  <c:v>-37.280339999999995</c:v>
                </c:pt>
                <c:pt idx="63">
                  <c:v>-36.894500000000001</c:v>
                </c:pt>
                <c:pt idx="64">
                  <c:v>-36.487789999999997</c:v>
                </c:pt>
                <c:pt idx="65">
                  <c:v>-36.05912</c:v>
                </c:pt>
                <c:pt idx="66">
                  <c:v>-35.606669999999994</c:v>
                </c:pt>
                <c:pt idx="67">
                  <c:v>-35.135579999999997</c:v>
                </c:pt>
                <c:pt idx="68">
                  <c:v>-34.639210000000006</c:v>
                </c:pt>
                <c:pt idx="69">
                  <c:v>-34.121790000000004</c:v>
                </c:pt>
                <c:pt idx="70">
                  <c:v>-33.583320000000001</c:v>
                </c:pt>
                <c:pt idx="71">
                  <c:v>-33.022300000000001</c:v>
                </c:pt>
                <c:pt idx="72">
                  <c:v>-32.43732</c:v>
                </c:pt>
                <c:pt idx="73">
                  <c:v>-31.830200000000005</c:v>
                </c:pt>
                <c:pt idx="74">
                  <c:v>-31.200530000000001</c:v>
                </c:pt>
                <c:pt idx="75">
                  <c:v>-30.547720000000002</c:v>
                </c:pt>
                <c:pt idx="76">
                  <c:v>-29.873269999999998</c:v>
                </c:pt>
                <c:pt idx="77">
                  <c:v>-29.174179999999996</c:v>
                </c:pt>
                <c:pt idx="78">
                  <c:v>-28.453360000000004</c:v>
                </c:pt>
                <c:pt idx="79">
                  <c:v>-27.710810000000002</c:v>
                </c:pt>
                <c:pt idx="80">
                  <c:v>-26.944030000000005</c:v>
                </c:pt>
                <c:pt idx="81">
                  <c:v>-26.155429999999999</c:v>
                </c:pt>
                <c:pt idx="82">
                  <c:v>-25.34169</c:v>
                </c:pt>
                <c:pt idx="83">
                  <c:v>-24.506540000000001</c:v>
                </c:pt>
                <c:pt idx="84">
                  <c:v>-23.649979999999999</c:v>
                </c:pt>
                <c:pt idx="85">
                  <c:v>-22.765779999999999</c:v>
                </c:pt>
                <c:pt idx="86">
                  <c:v>-21.862490000000001</c:v>
                </c:pt>
                <c:pt idx="87">
                  <c:v>-20.934379999999997</c:v>
                </c:pt>
                <c:pt idx="88">
                  <c:v>-19.981860000000001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63-47B7-86C9-F9DAF45C7518}"/>
            </c:ext>
          </c:extLst>
        </c:ser>
        <c:ser>
          <c:idx val="4"/>
          <c:order val="4"/>
          <c:tx>
            <c:v>Dekormindestabstand</c:v>
          </c:tx>
          <c:spPr>
            <a:ln w="28575">
              <a:noFill/>
            </a:ln>
          </c:spPr>
          <c:xVal>
            <c:numRef>
              <c:f>'Geo. GR'!$X$2:$X$90</c:f>
              <c:numCache>
                <c:formatCode>General</c:formatCode>
                <c:ptCount val="89"/>
                <c:pt idx="0">
                  <c:v>21.558124952047429</c:v>
                </c:pt>
                <c:pt idx="1">
                  <c:v>21.123814848818323</c:v>
                </c:pt>
                <c:pt idx="2">
                  <c:v>21.20310237176755</c:v>
                </c:pt>
                <c:pt idx="3">
                  <c:v>21.406696210968956</c:v>
                </c:pt>
                <c:pt idx="4">
                  <c:v>21.580016196985277</c:v>
                </c:pt>
                <c:pt idx="5">
                  <c:v>21.665691403478178</c:v>
                </c:pt>
                <c:pt idx="6">
                  <c:v>21.659996956968055</c:v>
                </c:pt>
                <c:pt idx="7">
                  <c:v>21.533350646032886</c:v>
                </c:pt>
                <c:pt idx="8">
                  <c:v>21.300335633984609</c:v>
                </c:pt>
                <c:pt idx="9">
                  <c:v>20.944777569427306</c:v>
                </c:pt>
                <c:pt idx="10">
                  <c:v>20.51589300506221</c:v>
                </c:pt>
                <c:pt idx="11">
                  <c:v>19.954674959408461</c:v>
                </c:pt>
                <c:pt idx="12">
                  <c:v>19.308200285490628</c:v>
                </c:pt>
                <c:pt idx="13">
                  <c:v>18.584847840477352</c:v>
                </c:pt>
                <c:pt idx="14">
                  <c:v>17.772735897599112</c:v>
                </c:pt>
                <c:pt idx="15">
                  <c:v>16.882179755723374</c:v>
                </c:pt>
                <c:pt idx="16">
                  <c:v>15.93473118710318</c:v>
                </c:pt>
                <c:pt idx="17">
                  <c:v>14.910337639093203</c:v>
                </c:pt>
                <c:pt idx="18">
                  <c:v>13.841133620448582</c:v>
                </c:pt>
                <c:pt idx="19">
                  <c:v>12.72510147057524</c:v>
                </c:pt>
                <c:pt idx="20">
                  <c:v>11.554309810279817</c:v>
                </c:pt>
                <c:pt idx="21">
                  <c:v>10.344386206817926</c:v>
                </c:pt>
                <c:pt idx="22">
                  <c:v>9.0963642103687263</c:v>
                </c:pt>
                <c:pt idx="23">
                  <c:v>7.8138829309411868</c:v>
                </c:pt>
                <c:pt idx="24">
                  <c:v>6.4963603394415639</c:v>
                </c:pt>
                <c:pt idx="25">
                  <c:v>5.1638127272256833</c:v>
                </c:pt>
                <c:pt idx="26">
                  <c:v>3.7947299895954667</c:v>
                </c:pt>
                <c:pt idx="27">
                  <c:v>2.402140643448043</c:v>
                </c:pt>
                <c:pt idx="28">
                  <c:v>0.9916712484372483</c:v>
                </c:pt>
                <c:pt idx="29">
                  <c:v>-0.43602047201643257</c:v>
                </c:pt>
                <c:pt idx="30">
                  <c:v>-1.8867550498704488</c:v>
                </c:pt>
                <c:pt idx="31">
                  <c:v>-3.3524376762734853</c:v>
                </c:pt>
                <c:pt idx="32">
                  <c:v>-4.8318953600733572</c:v>
                </c:pt>
                <c:pt idx="33">
                  <c:v>-6.3294197933074559</c:v>
                </c:pt>
                <c:pt idx="34">
                  <c:v>-7.8349017576980611</c:v>
                </c:pt>
                <c:pt idx="35">
                  <c:v>-9.3566296896454144</c:v>
                </c:pt>
                <c:pt idx="36">
                  <c:v>-10.882105618589456</c:v>
                </c:pt>
                <c:pt idx="37">
                  <c:v>-12.430566390525888</c:v>
                </c:pt>
                <c:pt idx="38">
                  <c:v>-13.977235261064198</c:v>
                </c:pt>
                <c:pt idx="39">
                  <c:v>-15.535032118677616</c:v>
                </c:pt>
                <c:pt idx="40">
                  <c:v>-17.109753939171274</c:v>
                </c:pt>
                <c:pt idx="41">
                  <c:v>-18.679471551948076</c:v>
                </c:pt>
                <c:pt idx="42">
                  <c:v>-20.259819683899757</c:v>
                </c:pt>
                <c:pt idx="43">
                  <c:v>-21.856097203183658</c:v>
                </c:pt>
                <c:pt idx="44">
                  <c:v>-23.444973657128916</c:v>
                </c:pt>
                <c:pt idx="45">
                  <c:v>-25.04198504277301</c:v>
                </c:pt>
                <c:pt idx="46">
                  <c:v>-26.655544063525536</c:v>
                </c:pt>
                <c:pt idx="47">
                  <c:v>-28.255849691775236</c:v>
                </c:pt>
                <c:pt idx="48">
                  <c:v>-29.87188901992829</c:v>
                </c:pt>
                <c:pt idx="49">
                  <c:v>-31.490083125589788</c:v>
                </c:pt>
                <c:pt idx="50">
                  <c:v>-33.104032794905919</c:v>
                </c:pt>
                <c:pt idx="51">
                  <c:v>-34.72793978195098</c:v>
                </c:pt>
                <c:pt idx="52">
                  <c:v>-36.355591386217561</c:v>
                </c:pt>
                <c:pt idx="53">
                  <c:v>-37.975807124547813</c:v>
                </c:pt>
                <c:pt idx="54">
                  <c:v>-39.603808453119079</c:v>
                </c:pt>
                <c:pt idx="55">
                  <c:v>-41.22838076179044</c:v>
                </c:pt>
                <c:pt idx="56">
                  <c:v>-42.861478965754607</c:v>
                </c:pt>
                <c:pt idx="57">
                  <c:v>-44.482514316314564</c:v>
                </c:pt>
                <c:pt idx="58">
                  <c:v>-46.117102025886638</c:v>
                </c:pt>
                <c:pt idx="59">
                  <c:v>-47.737471284843558</c:v>
                </c:pt>
                <c:pt idx="60">
                  <c:v>-49.366781494891804</c:v>
                </c:pt>
                <c:pt idx="61">
                  <c:v>-50.992296756841704</c:v>
                </c:pt>
                <c:pt idx="62">
                  <c:v>-52.612034965498822</c:v>
                </c:pt>
                <c:pt idx="63">
                  <c:v>-54.230662750685319</c:v>
                </c:pt>
                <c:pt idx="64">
                  <c:v>-55.850572994408459</c:v>
                </c:pt>
                <c:pt idx="65">
                  <c:v>-57.467824087314646</c:v>
                </c:pt>
                <c:pt idx="66">
                  <c:v>-59.073111269014163</c:v>
                </c:pt>
                <c:pt idx="67">
                  <c:v>-60.686848338685188</c:v>
                </c:pt>
                <c:pt idx="68">
                  <c:v>-62.290403790304296</c:v>
                </c:pt>
                <c:pt idx="69">
                  <c:v>-63.884615397976098</c:v>
                </c:pt>
                <c:pt idx="70">
                  <c:v>-65.480740414469352</c:v>
                </c:pt>
                <c:pt idx="71">
                  <c:v>-67.076269009305506</c:v>
                </c:pt>
                <c:pt idx="72">
                  <c:v>-68.661791463351079</c:v>
                </c:pt>
                <c:pt idx="73">
                  <c:v>-70.240843852888901</c:v>
                </c:pt>
                <c:pt idx="74">
                  <c:v>-71.818407017379172</c:v>
                </c:pt>
                <c:pt idx="75">
                  <c:v>-73.383157760765144</c:v>
                </c:pt>
                <c:pt idx="76">
                  <c:v>-74.953047307666182</c:v>
                </c:pt>
                <c:pt idx="77">
                  <c:v>-76.506887435423437</c:v>
                </c:pt>
                <c:pt idx="78">
                  <c:v>-78.05396948945247</c:v>
                </c:pt>
                <c:pt idx="79">
                  <c:v>-79.605513343313206</c:v>
                </c:pt>
                <c:pt idx="80">
                  <c:v>-81.139783469305229</c:v>
                </c:pt>
                <c:pt idx="81">
                  <c:v>-82.672664940892389</c:v>
                </c:pt>
                <c:pt idx="82">
                  <c:v>-84.194880057219862</c:v>
                </c:pt>
                <c:pt idx="83">
                  <c:v>-85.711374270762164</c:v>
                </c:pt>
                <c:pt idx="84">
                  <c:v>-87.229192652851125</c:v>
                </c:pt>
                <c:pt idx="85">
                  <c:v>-88.72565693489274</c:v>
                </c:pt>
                <c:pt idx="86">
                  <c:v>-90.226182962306609</c:v>
                </c:pt>
                <c:pt idx="87">
                  <c:v>-91.719161233150245</c:v>
                </c:pt>
              </c:numCache>
            </c:numRef>
          </c:xVal>
          <c:yVal>
            <c:numRef>
              <c:f>'Geo. GR'!$Y$2:$Y$90</c:f>
              <c:numCache>
                <c:formatCode>General</c:formatCode>
                <c:ptCount val="89"/>
                <c:pt idx="0">
                  <c:v>-43.461987204583473</c:v>
                </c:pt>
                <c:pt idx="1">
                  <c:v>-44.877759620888227</c:v>
                </c:pt>
                <c:pt idx="2">
                  <c:v>-45.896508850360171</c:v>
                </c:pt>
                <c:pt idx="3">
                  <c:v>-46.433035422463135</c:v>
                </c:pt>
                <c:pt idx="4">
                  <c:v>-46.688607645534987</c:v>
                </c:pt>
                <c:pt idx="5">
                  <c:v>-46.753506517057602</c:v>
                </c:pt>
                <c:pt idx="6">
                  <c:v>-46.705917753921639</c:v>
                </c:pt>
                <c:pt idx="7">
                  <c:v>-46.56520360710433</c:v>
                </c:pt>
                <c:pt idx="8">
                  <c:v>-46.372355976679991</c:v>
                </c:pt>
                <c:pt idx="9">
                  <c:v>-46.139893313163057</c:v>
                </c:pt>
                <c:pt idx="10">
                  <c:v>-45.903597694802528</c:v>
                </c:pt>
                <c:pt idx="11">
                  <c:v>-45.653259750782055</c:v>
                </c:pt>
                <c:pt idx="12">
                  <c:v>-45.410058533828</c:v>
                </c:pt>
                <c:pt idx="13">
                  <c:v>-45.182136682537042</c:v>
                </c:pt>
                <c:pt idx="14">
                  <c:v>-44.971613232108808</c:v>
                </c:pt>
                <c:pt idx="15">
                  <c:v>-44.782232447460089</c:v>
                </c:pt>
                <c:pt idx="16">
                  <c:v>-44.617235201998326</c:v>
                </c:pt>
                <c:pt idx="17">
                  <c:v>-44.477163577370469</c:v>
                </c:pt>
                <c:pt idx="18">
                  <c:v>-44.360832582380496</c:v>
                </c:pt>
                <c:pt idx="19">
                  <c:v>-44.269831450572937</c:v>
                </c:pt>
                <c:pt idx="20">
                  <c:v>-44.203137648608234</c:v>
                </c:pt>
                <c:pt idx="21">
                  <c:v>-44.157995236348391</c:v>
                </c:pt>
                <c:pt idx="22">
                  <c:v>-44.132537638576579</c:v>
                </c:pt>
                <c:pt idx="23">
                  <c:v>-44.125065103373899</c:v>
                </c:pt>
                <c:pt idx="24">
                  <c:v>-44.133983366208092</c:v>
                </c:pt>
                <c:pt idx="25">
                  <c:v>-44.154757877004052</c:v>
                </c:pt>
                <c:pt idx="26">
                  <c:v>-44.190818688803567</c:v>
                </c:pt>
                <c:pt idx="27">
                  <c:v>-44.235721161479574</c:v>
                </c:pt>
                <c:pt idx="28">
                  <c:v>-44.287438108502016</c:v>
                </c:pt>
                <c:pt idx="29">
                  <c:v>-44.344932866653373</c:v>
                </c:pt>
                <c:pt idx="30">
                  <c:v>-44.408023035051443</c:v>
                </c:pt>
                <c:pt idx="31">
                  <c:v>-44.471930554548642</c:v>
                </c:pt>
                <c:pt idx="32">
                  <c:v>-44.536117371261028</c:v>
                </c:pt>
                <c:pt idx="33">
                  <c:v>-44.599790540662703</c:v>
                </c:pt>
                <c:pt idx="34">
                  <c:v>-44.659555148541592</c:v>
                </c:pt>
                <c:pt idx="35">
                  <c:v>-44.716125761272643</c:v>
                </c:pt>
                <c:pt idx="36">
                  <c:v>-44.766187242388391</c:v>
                </c:pt>
                <c:pt idx="37">
                  <c:v>-44.811545450304934</c:v>
                </c:pt>
                <c:pt idx="38">
                  <c:v>-44.845818366733113</c:v>
                </c:pt>
                <c:pt idx="39">
                  <c:v>-44.872537685868771</c:v>
                </c:pt>
                <c:pt idx="40">
                  <c:v>-44.889719543682745</c:v>
                </c:pt>
                <c:pt idx="41">
                  <c:v>-44.893224964901371</c:v>
                </c:pt>
                <c:pt idx="42">
                  <c:v>-44.886481580279366</c:v>
                </c:pt>
                <c:pt idx="43">
                  <c:v>-44.866763886733359</c:v>
                </c:pt>
                <c:pt idx="44">
                  <c:v>-44.83065625447307</c:v>
                </c:pt>
                <c:pt idx="45">
                  <c:v>-44.782380238427308</c:v>
                </c:pt>
                <c:pt idx="46">
                  <c:v>-44.718751753916351</c:v>
                </c:pt>
                <c:pt idx="47">
                  <c:v>-44.637033721941698</c:v>
                </c:pt>
                <c:pt idx="48">
                  <c:v>-44.541254966633105</c:v>
                </c:pt>
                <c:pt idx="49">
                  <c:v>-44.426224950989273</c:v>
                </c:pt>
                <c:pt idx="50">
                  <c:v>-44.293508680824239</c:v>
                </c:pt>
                <c:pt idx="51">
                  <c:v>-44.143523202458937</c:v>
                </c:pt>
                <c:pt idx="52">
                  <c:v>-43.973974051210156</c:v>
                </c:pt>
                <c:pt idx="53">
                  <c:v>-43.784652561763515</c:v>
                </c:pt>
                <c:pt idx="54">
                  <c:v>-43.576653912370787</c:v>
                </c:pt>
                <c:pt idx="55">
                  <c:v>-43.34861869811553</c:v>
                </c:pt>
                <c:pt idx="56">
                  <c:v>-43.100408037281959</c:v>
                </c:pt>
                <c:pt idx="57">
                  <c:v>-42.830824110899705</c:v>
                </c:pt>
                <c:pt idx="58">
                  <c:v>-42.540895281165795</c:v>
                </c:pt>
                <c:pt idx="59">
                  <c:v>-42.22925216027317</c:v>
                </c:pt>
                <c:pt idx="60">
                  <c:v>-41.896799900795195</c:v>
                </c:pt>
                <c:pt idx="61">
                  <c:v>-41.54142981490773</c:v>
                </c:pt>
                <c:pt idx="62">
                  <c:v>-41.164576976536921</c:v>
                </c:pt>
                <c:pt idx="63">
                  <c:v>-40.766123290977525</c:v>
                </c:pt>
                <c:pt idx="64">
                  <c:v>-40.345123395193013</c:v>
                </c:pt>
                <c:pt idx="65">
                  <c:v>-39.900788328177335</c:v>
                </c:pt>
                <c:pt idx="66">
                  <c:v>-39.434888295751243</c:v>
                </c:pt>
                <c:pt idx="67">
                  <c:v>-38.945569130101475</c:v>
                </c:pt>
                <c:pt idx="68">
                  <c:v>-38.432476124057104</c:v>
                </c:pt>
                <c:pt idx="69">
                  <c:v>-37.898682538969936</c:v>
                </c:pt>
                <c:pt idx="70">
                  <c:v>-37.341613481456633</c:v>
                </c:pt>
                <c:pt idx="71">
                  <c:v>-36.759786827250984</c:v>
                </c:pt>
                <c:pt idx="72">
                  <c:v>-36.154778870758776</c:v>
                </c:pt>
                <c:pt idx="73">
                  <c:v>-35.527145229876268</c:v>
                </c:pt>
                <c:pt idx="74">
                  <c:v>-34.874967614134938</c:v>
                </c:pt>
                <c:pt idx="75">
                  <c:v>-34.201482641216735</c:v>
                </c:pt>
                <c:pt idx="76">
                  <c:v>-33.501518440724418</c:v>
                </c:pt>
                <c:pt idx="77">
                  <c:v>-32.77994903331799</c:v>
                </c:pt>
                <c:pt idx="78">
                  <c:v>-32.036629467831055</c:v>
                </c:pt>
                <c:pt idx="79">
                  <c:v>-31.266369702280315</c:v>
                </c:pt>
                <c:pt idx="80">
                  <c:v>-30.475242072595908</c:v>
                </c:pt>
                <c:pt idx="81">
                  <c:v>-29.659115815524629</c:v>
                </c:pt>
                <c:pt idx="82">
                  <c:v>-28.820309933885095</c:v>
                </c:pt>
                <c:pt idx="83">
                  <c:v>-27.959079230036664</c:v>
                </c:pt>
                <c:pt idx="84">
                  <c:v>-27.07051929864615</c:v>
                </c:pt>
                <c:pt idx="85">
                  <c:v>-26.163032906497605</c:v>
                </c:pt>
                <c:pt idx="86">
                  <c:v>-25.229924178405785</c:v>
                </c:pt>
                <c:pt idx="87">
                  <c:v>-24.272373745136971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63-47B7-86C9-F9DAF45C7518}"/>
            </c:ext>
          </c:extLst>
        </c:ser>
        <c:ser>
          <c:idx val="5"/>
          <c:order val="5"/>
          <c:tx>
            <c:v>Tiefster Punkt</c:v>
          </c:tx>
          <c:spPr>
            <a:ln w="28575">
              <a:noFill/>
            </a:ln>
          </c:spPr>
          <c:xVal>
            <c:numRef>
              <c:f>'Geo. GR'!$U$7</c:f>
              <c:numCache>
                <c:formatCode>General</c:formatCode>
                <c:ptCount val="1"/>
                <c:pt idx="0">
                  <c:v>21.665691403478178</c:v>
                </c:pt>
              </c:numCache>
            </c:numRef>
          </c:xVal>
          <c:yVal>
            <c:numRef>
              <c:f>'Geo. GR'!$T$2</c:f>
              <c:numCache>
                <c:formatCode>General</c:formatCode>
                <c:ptCount val="1"/>
                <c:pt idx="0">
                  <c:v>-46.753506517057602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63-47B7-86C9-F9DAF45C7518}"/>
            </c:ext>
          </c:extLst>
        </c:ser>
        <c:ser>
          <c:idx val="6"/>
          <c:order val="6"/>
          <c:tx>
            <c:v>Sockelkurve</c:v>
          </c:tx>
          <c:spPr>
            <a:ln w="28575">
              <a:noFill/>
            </a:ln>
          </c:spPr>
          <c:xVal>
            <c:numRef>
              <c:f>'Geo. GR'!$AA$3:$AA$52</c:f>
              <c:numCache>
                <c:formatCode>General</c:formatCode>
                <c:ptCount val="50"/>
                <c:pt idx="0">
                  <c:v>-97.01</c:v>
                </c:pt>
                <c:pt idx="1">
                  <c:v>-97.01</c:v>
                </c:pt>
                <c:pt idx="2">
                  <c:v>-97.01</c:v>
                </c:pt>
                <c:pt idx="3">
                  <c:v>-97.01</c:v>
                </c:pt>
                <c:pt idx="4">
                  <c:v>-98.78</c:v>
                </c:pt>
                <c:pt idx="5">
                  <c:v>-100.86</c:v>
                </c:pt>
                <c:pt idx="6">
                  <c:v>-102.93</c:v>
                </c:pt>
                <c:pt idx="7">
                  <c:v>-104.99</c:v>
                </c:pt>
                <c:pt idx="8">
                  <c:v>-107.05</c:v>
                </c:pt>
                <c:pt idx="9">
                  <c:v>-109.1</c:v>
                </c:pt>
                <c:pt idx="10">
                  <c:v>-111.15</c:v>
                </c:pt>
                <c:pt idx="11">
                  <c:v>-113.19</c:v>
                </c:pt>
                <c:pt idx="12">
                  <c:v>-115.24</c:v>
                </c:pt>
                <c:pt idx="13">
                  <c:v>-117.28</c:v>
                </c:pt>
                <c:pt idx="14">
                  <c:v>-119.33</c:v>
                </c:pt>
                <c:pt idx="15">
                  <c:v>-121.37</c:v>
                </c:pt>
                <c:pt idx="16">
                  <c:v>-123.42</c:v>
                </c:pt>
                <c:pt idx="17">
                  <c:v>-125.48</c:v>
                </c:pt>
                <c:pt idx="18">
                  <c:v>-127.54</c:v>
                </c:pt>
                <c:pt idx="19">
                  <c:v>-129.62</c:v>
                </c:pt>
                <c:pt idx="20">
                  <c:v>-131.11000000000001</c:v>
                </c:pt>
                <c:pt idx="21">
                  <c:v>-133.19</c:v>
                </c:pt>
                <c:pt idx="22">
                  <c:v>-135.29</c:v>
                </c:pt>
                <c:pt idx="23">
                  <c:v>-137.38999999999999</c:v>
                </c:pt>
                <c:pt idx="24">
                  <c:v>-139.52000000000001</c:v>
                </c:pt>
                <c:pt idx="25">
                  <c:v>-141.66</c:v>
                </c:pt>
                <c:pt idx="26">
                  <c:v>-143.81</c:v>
                </c:pt>
                <c:pt idx="27">
                  <c:v>-146.44</c:v>
                </c:pt>
                <c:pt idx="28">
                  <c:v>-148.32</c:v>
                </c:pt>
                <c:pt idx="29">
                  <c:v>-150.06</c:v>
                </c:pt>
                <c:pt idx="30">
                  <c:v>-151.66999999999999</c:v>
                </c:pt>
                <c:pt idx="31">
                  <c:v>-153.15</c:v>
                </c:pt>
                <c:pt idx="32">
                  <c:v>-154.49</c:v>
                </c:pt>
                <c:pt idx="33">
                  <c:v>-155.71</c:v>
                </c:pt>
                <c:pt idx="34">
                  <c:v>-156.80000000000001</c:v>
                </c:pt>
                <c:pt idx="35">
                  <c:v>-157.76</c:v>
                </c:pt>
                <c:pt idx="36">
                  <c:v>-158.59</c:v>
                </c:pt>
                <c:pt idx="37">
                  <c:v>-159.30000000000001</c:v>
                </c:pt>
                <c:pt idx="38">
                  <c:v>-159.88</c:v>
                </c:pt>
                <c:pt idx="39">
                  <c:v>-160.34</c:v>
                </c:pt>
                <c:pt idx="40">
                  <c:v>-160.68</c:v>
                </c:pt>
                <c:pt idx="41">
                  <c:v>-160.9</c:v>
                </c:pt>
                <c:pt idx="42">
                  <c:v>-161</c:v>
                </c:pt>
                <c:pt idx="43">
                  <c:v>-161.01</c:v>
                </c:pt>
                <c:pt idx="44">
                  <c:v>-161.01</c:v>
                </c:pt>
                <c:pt idx="45">
                  <c:v>-161.01</c:v>
                </c:pt>
                <c:pt idx="46">
                  <c:v>-161.01</c:v>
                </c:pt>
                <c:pt idx="47">
                  <c:v>-161.01</c:v>
                </c:pt>
                <c:pt idx="48">
                  <c:v>-161.01</c:v>
                </c:pt>
                <c:pt idx="49">
                  <c:v>-161.01</c:v>
                </c:pt>
              </c:numCache>
            </c:numRef>
          </c:xVal>
          <c:yVal>
            <c:numRef>
              <c:f>'Geo. GR'!$AB$3:$AB$52</c:f>
              <c:numCache>
                <c:formatCode>General</c:formatCode>
                <c:ptCount val="50"/>
                <c:pt idx="0">
                  <c:v>-110.47</c:v>
                </c:pt>
                <c:pt idx="1">
                  <c:v>-101.88</c:v>
                </c:pt>
                <c:pt idx="2">
                  <c:v>-97.49</c:v>
                </c:pt>
                <c:pt idx="3">
                  <c:v>-93.3</c:v>
                </c:pt>
                <c:pt idx="4">
                  <c:v>-91.19</c:v>
                </c:pt>
                <c:pt idx="5">
                  <c:v>-89.45</c:v>
                </c:pt>
                <c:pt idx="6">
                  <c:v>-87.71</c:v>
                </c:pt>
                <c:pt idx="7">
                  <c:v>-85.98</c:v>
                </c:pt>
                <c:pt idx="8">
                  <c:v>-84.26</c:v>
                </c:pt>
                <c:pt idx="9">
                  <c:v>-82.53</c:v>
                </c:pt>
                <c:pt idx="10">
                  <c:v>-80.819999999999993</c:v>
                </c:pt>
                <c:pt idx="11">
                  <c:v>-79.099999999999994</c:v>
                </c:pt>
                <c:pt idx="12">
                  <c:v>-77.38</c:v>
                </c:pt>
                <c:pt idx="13">
                  <c:v>-75.67</c:v>
                </c:pt>
                <c:pt idx="14">
                  <c:v>-73.95</c:v>
                </c:pt>
                <c:pt idx="15">
                  <c:v>-72.23</c:v>
                </c:pt>
                <c:pt idx="16">
                  <c:v>-70.510000000000005</c:v>
                </c:pt>
                <c:pt idx="17">
                  <c:v>-68.790000000000006</c:v>
                </c:pt>
                <c:pt idx="18">
                  <c:v>-67.05</c:v>
                </c:pt>
                <c:pt idx="19">
                  <c:v>-65.319999999999993</c:v>
                </c:pt>
                <c:pt idx="20">
                  <c:v>-63.22</c:v>
                </c:pt>
                <c:pt idx="21">
                  <c:v>-61.47</c:v>
                </c:pt>
                <c:pt idx="22">
                  <c:v>-59.72</c:v>
                </c:pt>
                <c:pt idx="23">
                  <c:v>-57.95</c:v>
                </c:pt>
                <c:pt idx="24">
                  <c:v>-56.17</c:v>
                </c:pt>
                <c:pt idx="25">
                  <c:v>-54.38</c:v>
                </c:pt>
                <c:pt idx="26">
                  <c:v>-52.57</c:v>
                </c:pt>
                <c:pt idx="27">
                  <c:v>-50.94</c:v>
                </c:pt>
                <c:pt idx="28">
                  <c:v>-48.95</c:v>
                </c:pt>
                <c:pt idx="29">
                  <c:v>-46.89</c:v>
                </c:pt>
                <c:pt idx="30">
                  <c:v>-44.76</c:v>
                </c:pt>
                <c:pt idx="31">
                  <c:v>-42.58</c:v>
                </c:pt>
                <c:pt idx="32">
                  <c:v>-40.340000000000003</c:v>
                </c:pt>
                <c:pt idx="33">
                  <c:v>-38.07</c:v>
                </c:pt>
                <c:pt idx="34">
                  <c:v>-35.75</c:v>
                </c:pt>
                <c:pt idx="35">
                  <c:v>-33.409999999999997</c:v>
                </c:pt>
                <c:pt idx="36">
                  <c:v>-31.04</c:v>
                </c:pt>
                <c:pt idx="37">
                  <c:v>-28.65</c:v>
                </c:pt>
                <c:pt idx="38">
                  <c:v>-26.24</c:v>
                </c:pt>
                <c:pt idx="39">
                  <c:v>-23.83</c:v>
                </c:pt>
                <c:pt idx="40">
                  <c:v>-21.41</c:v>
                </c:pt>
                <c:pt idx="41">
                  <c:v>-19</c:v>
                </c:pt>
                <c:pt idx="42">
                  <c:v>-16.59</c:v>
                </c:pt>
                <c:pt idx="43">
                  <c:v>-14.2</c:v>
                </c:pt>
                <c:pt idx="44">
                  <c:v>-11.83</c:v>
                </c:pt>
                <c:pt idx="45">
                  <c:v>-9.5</c:v>
                </c:pt>
                <c:pt idx="46">
                  <c:v>-7.19</c:v>
                </c:pt>
                <c:pt idx="47">
                  <c:v>-4.91</c:v>
                </c:pt>
                <c:pt idx="48">
                  <c:v>-2.65</c:v>
                </c:pt>
                <c:pt idx="49">
                  <c:v>-0.41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63-47B7-86C9-F9DAF45C7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95328"/>
        <c:axId val="70597248"/>
      </c:scatterChart>
      <c:valAx>
        <c:axId val="7059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mm</a:t>
                </a:r>
              </a:p>
            </c:rich>
          </c:tx>
          <c:layout>
            <c:manualLayout>
              <c:xMode val="edge"/>
              <c:yMode val="edge"/>
              <c:x val="0.47644301743835421"/>
              <c:y val="0.92106607997529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597248"/>
        <c:crosses val="autoZero"/>
        <c:crossBetween val="midCat"/>
      </c:valAx>
      <c:valAx>
        <c:axId val="70597248"/>
        <c:scaling>
          <c:orientation val="minMax"/>
          <c:max val="60"/>
          <c:min val="-16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mm</a:t>
                </a:r>
              </a:p>
            </c:rich>
          </c:tx>
          <c:layout>
            <c:manualLayout>
              <c:xMode val="edge"/>
              <c:yMode val="edge"/>
              <c:x val="0.78532901833872715"/>
              <c:y val="0.300176586382584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595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NR'!$AN$2:$AN$89</c:f>
              <c:numCache>
                <c:formatCode>General</c:formatCode>
                <c:ptCount val="88"/>
                <c:pt idx="0">
                  <c:v>-8184.9047756152167</c:v>
                </c:pt>
                <c:pt idx="1">
                  <c:v>-7263.9242066583001</c:v>
                </c:pt>
                <c:pt idx="2">
                  <c:v>-6430.5972793240171</c:v>
                </c:pt>
                <c:pt idx="3">
                  <c:v>-5485.6578966407942</c:v>
                </c:pt>
                <c:pt idx="4">
                  <c:v>-4565.2179933964044</c:v>
                </c:pt>
                <c:pt idx="5">
                  <c:v>-3571.7479242731401</c:v>
                </c:pt>
                <c:pt idx="6">
                  <c:v>-2601.5982947813786</c:v>
                </c:pt>
                <c:pt idx="7">
                  <c:v>-1615.5258966188017</c:v>
                </c:pt>
                <c:pt idx="8">
                  <c:v>-568.31416899524197</c:v>
                </c:pt>
                <c:pt idx="9">
                  <c:v>468.61226368609965</c:v>
                </c:pt>
                <c:pt idx="10">
                  <c:v>1499.0723405484148</c:v>
                </c:pt>
                <c:pt idx="11">
                  <c:v>2554.349069797513</c:v>
                </c:pt>
                <c:pt idx="12">
                  <c:v>3618.3745187392474</c:v>
                </c:pt>
                <c:pt idx="13">
                  <c:v>4660.2127475565721</c:v>
                </c:pt>
                <c:pt idx="14">
                  <c:v>5705.0560550215987</c:v>
                </c:pt>
                <c:pt idx="15">
                  <c:v>6751.7856566815126</c:v>
                </c:pt>
                <c:pt idx="16">
                  <c:v>7777.108221378312</c:v>
                </c:pt>
                <c:pt idx="17">
                  <c:v>8814.4257655823712</c:v>
                </c:pt>
                <c:pt idx="18">
                  <c:v>9837.8939273504311</c:v>
                </c:pt>
                <c:pt idx="19">
                  <c:v>10804.735380521142</c:v>
                </c:pt>
                <c:pt idx="20">
                  <c:v>11791.698979375029</c:v>
                </c:pt>
                <c:pt idx="21">
                  <c:v>12780.640831749297</c:v>
                </c:pt>
                <c:pt idx="22">
                  <c:v>13778.386624572395</c:v>
                </c:pt>
                <c:pt idx="23">
                  <c:v>14728.617234946141</c:v>
                </c:pt>
                <c:pt idx="24">
                  <c:v>15652.788991471351</c:v>
                </c:pt>
                <c:pt idx="25">
                  <c:v>16624.330704577147</c:v>
                </c:pt>
                <c:pt idx="26">
                  <c:v>17527.593781258711</c:v>
                </c:pt>
                <c:pt idx="27">
                  <c:v>18450.607374973653</c:v>
                </c:pt>
                <c:pt idx="28">
                  <c:v>19327.834718802467</c:v>
                </c:pt>
                <c:pt idx="29">
                  <c:v>20227.963937613211</c:v>
                </c:pt>
                <c:pt idx="30">
                  <c:v>21099.720660651055</c:v>
                </c:pt>
                <c:pt idx="31">
                  <c:v>21954.382225420584</c:v>
                </c:pt>
                <c:pt idx="32">
                  <c:v>22801.42545243823</c:v>
                </c:pt>
                <c:pt idx="33">
                  <c:v>23660.085686223778</c:v>
                </c:pt>
                <c:pt idx="34">
                  <c:v>24460.616025550076</c:v>
                </c:pt>
                <c:pt idx="35">
                  <c:v>25279.846805192949</c:v>
                </c:pt>
                <c:pt idx="36">
                  <c:v>26088.562544611403</c:v>
                </c:pt>
                <c:pt idx="37">
                  <c:v>26865.126004911359</c:v>
                </c:pt>
                <c:pt idx="38">
                  <c:v>27640.881000878457</c:v>
                </c:pt>
                <c:pt idx="39">
                  <c:v>28401.439150623144</c:v>
                </c:pt>
                <c:pt idx="40">
                  <c:v>29148.308253990501</c:v>
                </c:pt>
                <c:pt idx="41">
                  <c:v>29869.363247136062</c:v>
                </c:pt>
                <c:pt idx="42">
                  <c:v>30604.328218820341</c:v>
                </c:pt>
                <c:pt idx="43">
                  <c:v>31308.781891933668</c:v>
                </c:pt>
                <c:pt idx="44">
                  <c:v>31991.443487723649</c:v>
                </c:pt>
                <c:pt idx="45">
                  <c:v>32687.174272006076</c:v>
                </c:pt>
                <c:pt idx="46">
                  <c:v>33326.203911097044</c:v>
                </c:pt>
                <c:pt idx="47">
                  <c:v>33962.132370834312</c:v>
                </c:pt>
                <c:pt idx="48">
                  <c:v>34635.786475306799</c:v>
                </c:pt>
                <c:pt idx="49">
                  <c:v>35218.124055668181</c:v>
                </c:pt>
                <c:pt idx="50">
                  <c:v>35840.040218095332</c:v>
                </c:pt>
                <c:pt idx="51">
                  <c:v>36394.285648175879</c:v>
                </c:pt>
                <c:pt idx="52">
                  <c:v>37001.777795226924</c:v>
                </c:pt>
                <c:pt idx="53">
                  <c:v>37521.100623638878</c:v>
                </c:pt>
                <c:pt idx="54">
                  <c:v>38069.542505308491</c:v>
                </c:pt>
                <c:pt idx="55">
                  <c:v>38570.244260545143</c:v>
                </c:pt>
                <c:pt idx="56">
                  <c:v>39120.132522590327</c:v>
                </c:pt>
                <c:pt idx="57">
                  <c:v>39549.309249276914</c:v>
                </c:pt>
                <c:pt idx="58">
                  <c:v>40065.253102851166</c:v>
                </c:pt>
                <c:pt idx="59">
                  <c:v>40466.885786580533</c:v>
                </c:pt>
                <c:pt idx="60">
                  <c:v>40935.30816342558</c:v>
                </c:pt>
                <c:pt idx="61">
                  <c:v>41335.941484039584</c:v>
                </c:pt>
                <c:pt idx="62">
                  <c:v>41719.478319062422</c:v>
                </c:pt>
                <c:pt idx="63">
                  <c:v>42106.127364371328</c:v>
                </c:pt>
                <c:pt idx="64">
                  <c:v>42422.978407119896</c:v>
                </c:pt>
                <c:pt idx="65">
                  <c:v>42819.0857099286</c:v>
                </c:pt>
                <c:pt idx="66">
                  <c:v>43074.121364958999</c:v>
                </c:pt>
                <c:pt idx="67">
                  <c:v>43424.05137537144</c:v>
                </c:pt>
                <c:pt idx="68">
                  <c:v>43668.214472428808</c:v>
                </c:pt>
                <c:pt idx="69">
                  <c:v>43912.750450276304</c:v>
                </c:pt>
                <c:pt idx="70">
                  <c:v>44153.913284773495</c:v>
                </c:pt>
                <c:pt idx="71">
                  <c:v>44392.283449721959</c:v>
                </c:pt>
                <c:pt idx="72">
                  <c:v>44547.614220329473</c:v>
                </c:pt>
                <c:pt idx="73">
                  <c:v>44726.45042077954</c:v>
                </c:pt>
                <c:pt idx="74">
                  <c:v>44885.228023810589</c:v>
                </c:pt>
                <c:pt idx="75">
                  <c:v>44975.502115192372</c:v>
                </c:pt>
                <c:pt idx="76">
                  <c:v>45087.398726209358</c:v>
                </c:pt>
                <c:pt idx="77">
                  <c:v>45158.934375444012</c:v>
                </c:pt>
                <c:pt idx="78">
                  <c:v>45180.948417471882</c:v>
                </c:pt>
                <c:pt idx="79">
                  <c:v>45183.581420526847</c:v>
                </c:pt>
                <c:pt idx="80">
                  <c:v>45184.16400577427</c:v>
                </c:pt>
                <c:pt idx="81">
                  <c:v>45180.722974949647</c:v>
                </c:pt>
                <c:pt idx="82">
                  <c:v>45059.685088228325</c:v>
                </c:pt>
                <c:pt idx="83">
                  <c:v>44942.810214453188</c:v>
                </c:pt>
                <c:pt idx="84">
                  <c:v>44894.297966421451</c:v>
                </c:pt>
                <c:pt idx="85">
                  <c:v>44640.185066392063</c:v>
                </c:pt>
                <c:pt idx="86">
                  <c:v>44442.175628558034</c:v>
                </c:pt>
                <c:pt idx="87">
                  <c:v>44235.284393746362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E9-4232-8166-30B56A517087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NR'!$AO$2:$AO$89</c:f>
              <c:numCache>
                <c:formatCode>General</c:formatCode>
                <c:ptCount val="88"/>
                <c:pt idx="0">
                  <c:v>-2546.8043972127252</c:v>
                </c:pt>
                <c:pt idx="1">
                  <c:v>-2415.4675726573105</c:v>
                </c:pt>
                <c:pt idx="2">
                  <c:v>-2237.5809034869476</c:v>
                </c:pt>
                <c:pt idx="3">
                  <c:v>-2036.5158206128351</c:v>
                </c:pt>
                <c:pt idx="4">
                  <c:v>-1797.1607584145654</c:v>
                </c:pt>
                <c:pt idx="5">
                  <c:v>-1528.6110920217936</c:v>
                </c:pt>
                <c:pt idx="6">
                  <c:v>-1225.2017474050497</c:v>
                </c:pt>
                <c:pt idx="7">
                  <c:v>-888.76847322814479</c:v>
                </c:pt>
                <c:pt idx="8">
                  <c:v>-539.18210936806213</c:v>
                </c:pt>
                <c:pt idx="9">
                  <c:v>-161.86692190383155</c:v>
                </c:pt>
                <c:pt idx="10">
                  <c:v>227.94906646252741</c:v>
                </c:pt>
                <c:pt idx="11">
                  <c:v>628.34995999803584</c:v>
                </c:pt>
                <c:pt idx="12">
                  <c:v>1036.6399380604969</c:v>
                </c:pt>
                <c:pt idx="13">
                  <c:v>1452.0522455266605</c:v>
                </c:pt>
                <c:pt idx="14">
                  <c:v>1862.5911724515393</c:v>
                </c:pt>
                <c:pt idx="15">
                  <c:v>2277.4354968768466</c:v>
                </c:pt>
                <c:pt idx="16">
                  <c:v>2683.9436497046358</c:v>
                </c:pt>
                <c:pt idx="17">
                  <c:v>3088.3765528682429</c:v>
                </c:pt>
                <c:pt idx="18">
                  <c:v>3486.7279606632555</c:v>
                </c:pt>
                <c:pt idx="19">
                  <c:v>3877.4430615238266</c:v>
                </c:pt>
                <c:pt idx="20">
                  <c:v>4257.9376679867473</c:v>
                </c:pt>
                <c:pt idx="21">
                  <c:v>4635.4515849413137</c:v>
                </c:pt>
                <c:pt idx="22">
                  <c:v>5003.4237646640941</c:v>
                </c:pt>
                <c:pt idx="23">
                  <c:v>5363.7316054917046</c:v>
                </c:pt>
                <c:pt idx="24">
                  <c:v>5711.5791600201674</c:v>
                </c:pt>
                <c:pt idx="25">
                  <c:v>6058.2849455370415</c:v>
                </c:pt>
                <c:pt idx="26">
                  <c:v>6391.452243969974</c:v>
                </c:pt>
                <c:pt idx="27">
                  <c:v>6717.0227223015409</c:v>
                </c:pt>
                <c:pt idx="28">
                  <c:v>7037.7826211918045</c:v>
                </c:pt>
                <c:pt idx="29">
                  <c:v>7350.7975319011985</c:v>
                </c:pt>
                <c:pt idx="30">
                  <c:v>7652.885962117799</c:v>
                </c:pt>
                <c:pt idx="31">
                  <c:v>7950.2683036544759</c:v>
                </c:pt>
                <c:pt idx="32">
                  <c:v>8242.3516065517706</c:v>
                </c:pt>
                <c:pt idx="33">
                  <c:v>8523.4733908275175</c:v>
                </c:pt>
                <c:pt idx="34">
                  <c:v>8802.6163050332289</c:v>
                </c:pt>
                <c:pt idx="35">
                  <c:v>9073.3968683050662</c:v>
                </c:pt>
                <c:pt idx="36">
                  <c:v>9337.6561210915552</c:v>
                </c:pt>
                <c:pt idx="37">
                  <c:v>9595.3973993780255</c:v>
                </c:pt>
                <c:pt idx="38">
                  <c:v>9849.0276063241727</c:v>
                </c:pt>
                <c:pt idx="39">
                  <c:v>10097.003586551857</c:v>
                </c:pt>
                <c:pt idx="40">
                  <c:v>10335.226258606597</c:v>
                </c:pt>
                <c:pt idx="41">
                  <c:v>10574.749510676222</c:v>
                </c:pt>
                <c:pt idx="42">
                  <c:v>10801.829349123307</c:v>
                </c:pt>
                <c:pt idx="43">
                  <c:v>11024.710429695615</c:v>
                </c:pt>
                <c:pt idx="44">
                  <c:v>11247.062403565986</c:v>
                </c:pt>
                <c:pt idx="45">
                  <c:v>11458.512056157289</c:v>
                </c:pt>
                <c:pt idx="46">
                  <c:v>11667.353655268245</c:v>
                </c:pt>
                <c:pt idx="47">
                  <c:v>11873.608139991384</c:v>
                </c:pt>
                <c:pt idx="48">
                  <c:v>12066.594861039001</c:v>
                </c:pt>
                <c:pt idx="49">
                  <c:v>12261.76249011851</c:v>
                </c:pt>
                <c:pt idx="50">
                  <c:v>12447.752886576996</c:v>
                </c:pt>
                <c:pt idx="51">
                  <c:v>12632.609440524706</c:v>
                </c:pt>
                <c:pt idx="52">
                  <c:v>12806.820632504241</c:v>
                </c:pt>
                <c:pt idx="53">
                  <c:v>12980.379575893983</c:v>
                </c:pt>
                <c:pt idx="54">
                  <c:v>13146.824918317112</c:v>
                </c:pt>
                <c:pt idx="55">
                  <c:v>13310.640389792288</c:v>
                </c:pt>
                <c:pt idx="56">
                  <c:v>13463.145194392739</c:v>
                </c:pt>
                <c:pt idx="57">
                  <c:v>13619.086305105116</c:v>
                </c:pt>
                <c:pt idx="58">
                  <c:v>13761.474517609015</c:v>
                </c:pt>
                <c:pt idx="59">
                  <c:v>13906.168467213716</c:v>
                </c:pt>
                <c:pt idx="60">
                  <c:v>14040.352456174971</c:v>
                </c:pt>
                <c:pt idx="61">
                  <c:v>14171.250287281919</c:v>
                </c:pt>
                <c:pt idx="62">
                  <c:v>14297.160314527435</c:v>
                </c:pt>
                <c:pt idx="63">
                  <c:v>14418.875950611486</c:v>
                </c:pt>
                <c:pt idx="64">
                  <c:v>14534.541284617437</c:v>
                </c:pt>
                <c:pt idx="65">
                  <c:v>14641.433968635307</c:v>
                </c:pt>
                <c:pt idx="66">
                  <c:v>14750.817274714851</c:v>
                </c:pt>
                <c:pt idx="67">
                  <c:v>14846.572327837681</c:v>
                </c:pt>
                <c:pt idx="68">
                  <c:v>14944.120995282536</c:v>
                </c:pt>
                <c:pt idx="69">
                  <c:v>15033.63372864015</c:v>
                </c:pt>
                <c:pt idx="70">
                  <c:v>15116.350847638165</c:v>
                </c:pt>
                <c:pt idx="71">
                  <c:v>15194.5946660349</c:v>
                </c:pt>
                <c:pt idx="72">
                  <c:v>15268.165172965408</c:v>
                </c:pt>
                <c:pt idx="73">
                  <c:v>15336.80387435129</c:v>
                </c:pt>
                <c:pt idx="74">
                  <c:v>15398.196958319049</c:v>
                </c:pt>
                <c:pt idx="75">
                  <c:v>15457.665247943498</c:v>
                </c:pt>
                <c:pt idx="76">
                  <c:v>15506.894103054141</c:v>
                </c:pt>
                <c:pt idx="77">
                  <c:v>15553.929499740947</c:v>
                </c:pt>
                <c:pt idx="78">
                  <c:v>15596.560161875808</c:v>
                </c:pt>
                <c:pt idx="79">
                  <c:v>15631.377342907648</c:v>
                </c:pt>
                <c:pt idx="80">
                  <c:v>15661.125262288417</c:v>
                </c:pt>
                <c:pt idx="81">
                  <c:v>15683.930331771091</c:v>
                </c:pt>
                <c:pt idx="82">
                  <c:v>15704.058975367072</c:v>
                </c:pt>
                <c:pt idx="83">
                  <c:v>15719.308706389163</c:v>
                </c:pt>
                <c:pt idx="84">
                  <c:v>15722.191504988521</c:v>
                </c:pt>
                <c:pt idx="85">
                  <c:v>15727.206994917193</c:v>
                </c:pt>
                <c:pt idx="86">
                  <c:v>15722.709569163495</c:v>
                </c:pt>
                <c:pt idx="87">
                  <c:v>15710.315133363776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E9-4232-8166-30B56A517087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E9-4232-8166-30B56A517087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NR'!$AQ$2:$AQ$89</c:f>
              <c:numCache>
                <c:formatCode>General</c:formatCode>
                <c:ptCount val="88"/>
                <c:pt idx="0">
                  <c:v>-4557.7316313594483</c:v>
                </c:pt>
                <c:pt idx="1">
                  <c:v>-4265.9895596086626</c:v>
                </c:pt>
                <c:pt idx="2">
                  <c:v>-3830.7458523245373</c:v>
                </c:pt>
                <c:pt idx="3">
                  <c:v>-3324.7837656387878</c:v>
                </c:pt>
                <c:pt idx="4">
                  <c:v>-2700.9256258211531</c:v>
                </c:pt>
                <c:pt idx="5">
                  <c:v>-1987.5005902535599</c:v>
                </c:pt>
                <c:pt idx="6">
                  <c:v>-1166.6818563776537</c:v>
                </c:pt>
                <c:pt idx="7">
                  <c:v>-244.35857087824934</c:v>
                </c:pt>
                <c:pt idx="8">
                  <c:v>717.73616814600655</c:v>
                </c:pt>
                <c:pt idx="9">
                  <c:v>1765.3172819841225</c:v>
                </c:pt>
                <c:pt idx="10">
                  <c:v>2850.9109112998335</c:v>
                </c:pt>
                <c:pt idx="11">
                  <c:v>3968.5816111069125</c:v>
                </c:pt>
                <c:pt idx="12">
                  <c:v>5110.16683145554</c:v>
                </c:pt>
                <c:pt idx="13">
                  <c:v>6273.3563787036455</c:v>
                </c:pt>
                <c:pt idx="14">
                  <c:v>7420.7003948477723</c:v>
                </c:pt>
                <c:pt idx="15">
                  <c:v>8580.9829962312251</c:v>
                </c:pt>
                <c:pt idx="16">
                  <c:v>9714.8818241703702</c:v>
                </c:pt>
                <c:pt idx="17">
                  <c:v>10842.005978378555</c:v>
                </c:pt>
                <c:pt idx="18">
                  <c:v>11949.86743403909</c:v>
                </c:pt>
                <c:pt idx="19">
                  <c:v>13033.779769777864</c:v>
                </c:pt>
                <c:pt idx="20">
                  <c:v>14085.600425871917</c:v>
                </c:pt>
                <c:pt idx="21">
                  <c:v>15128.035954652074</c:v>
                </c:pt>
                <c:pt idx="22">
                  <c:v>16140.548782348691</c:v>
                </c:pt>
                <c:pt idx="23">
                  <c:v>17129.025591045283</c:v>
                </c:pt>
                <c:pt idx="24">
                  <c:v>18078.862100963517</c:v>
                </c:pt>
                <c:pt idx="25">
                  <c:v>19024.94738986783</c:v>
                </c:pt>
                <c:pt idx="26">
                  <c:v>19929.051873453915</c:v>
                </c:pt>
                <c:pt idx="27">
                  <c:v>20809.592803474774</c:v>
                </c:pt>
                <c:pt idx="28">
                  <c:v>21675.207525976595</c:v>
                </c:pt>
                <c:pt idx="29">
                  <c:v>22516.799373866714</c:v>
                </c:pt>
                <c:pt idx="30">
                  <c:v>23324.770794045176</c:v>
                </c:pt>
                <c:pt idx="31">
                  <c:v>24118.139928064873</c:v>
                </c:pt>
                <c:pt idx="32">
                  <c:v>24895.266956878491</c:v>
                </c:pt>
                <c:pt idx="33">
                  <c:v>25638.5981925413</c:v>
                </c:pt>
                <c:pt idx="34">
                  <c:v>26375.979845563008</c:v>
                </c:pt>
                <c:pt idx="35">
                  <c:v>27087.821451092703</c:v>
                </c:pt>
                <c:pt idx="36">
                  <c:v>27779.763487280827</c:v>
                </c:pt>
                <c:pt idx="37">
                  <c:v>28451.818211574879</c:v>
                </c:pt>
                <c:pt idx="38">
                  <c:v>29111.509939223935</c:v>
                </c:pt>
                <c:pt idx="39">
                  <c:v>29754.123551688754</c:v>
                </c:pt>
                <c:pt idx="40">
                  <c:v>30366.885149220449</c:v>
                </c:pt>
                <c:pt idx="41">
                  <c:v>30984.324942375286</c:v>
                </c:pt>
                <c:pt idx="42">
                  <c:v>31563.771719530254</c:v>
                </c:pt>
                <c:pt idx="43">
                  <c:v>32130.652334916405</c:v>
                </c:pt>
                <c:pt idx="44">
                  <c:v>32696.472369863553</c:v>
                </c:pt>
                <c:pt idx="45">
                  <c:v>33229.341848142591</c:v>
                </c:pt>
                <c:pt idx="46">
                  <c:v>33754.576348275557</c:v>
                </c:pt>
                <c:pt idx="47">
                  <c:v>34272.700348557286</c:v>
                </c:pt>
                <c:pt idx="48">
                  <c:v>34750.607667981902</c:v>
                </c:pt>
                <c:pt idx="49">
                  <c:v>35235.790621295382</c:v>
                </c:pt>
                <c:pt idx="50">
                  <c:v>35693.567202714694</c:v>
                </c:pt>
                <c:pt idx="51">
                  <c:v>36148.543933060588</c:v>
                </c:pt>
                <c:pt idx="52">
                  <c:v>36571.563090536147</c:v>
                </c:pt>
                <c:pt idx="53">
                  <c:v>36993.471748027347</c:v>
                </c:pt>
                <c:pt idx="54">
                  <c:v>37394.373207646044</c:v>
                </c:pt>
                <c:pt idx="55">
                  <c:v>37788.033537970099</c:v>
                </c:pt>
                <c:pt idx="56">
                  <c:v>38147.874091933489</c:v>
                </c:pt>
                <c:pt idx="57">
                  <c:v>38519.211918247856</c:v>
                </c:pt>
                <c:pt idx="58">
                  <c:v>38849.845798306938</c:v>
                </c:pt>
                <c:pt idx="59">
                  <c:v>39188.670512609526</c:v>
                </c:pt>
                <c:pt idx="60">
                  <c:v>39496.224387108407</c:v>
                </c:pt>
                <c:pt idx="61">
                  <c:v>39794.700968729951</c:v>
                </c:pt>
                <c:pt idx="62">
                  <c:v>40079.090227919049</c:v>
                </c:pt>
                <c:pt idx="63">
                  <c:v>40351.720165458595</c:v>
                </c:pt>
                <c:pt idx="64">
                  <c:v>40606.837457507048</c:v>
                </c:pt>
                <c:pt idx="65">
                  <c:v>40836.332729957445</c:v>
                </c:pt>
                <c:pt idx="66">
                  <c:v>41074.725474510036</c:v>
                </c:pt>
                <c:pt idx="67">
                  <c:v>41272.445746154808</c:v>
                </c:pt>
                <c:pt idx="68">
                  <c:v>41477.034344495856</c:v>
                </c:pt>
                <c:pt idx="69">
                  <c:v>41658.351489771463</c:v>
                </c:pt>
                <c:pt idx="70">
                  <c:v>41819.979015963312</c:v>
                </c:pt>
                <c:pt idx="71">
                  <c:v>41969.24767430919</c:v>
                </c:pt>
                <c:pt idx="72">
                  <c:v>42105.602262474757</c:v>
                </c:pt>
                <c:pt idx="73">
                  <c:v>42228.374943297</c:v>
                </c:pt>
                <c:pt idx="74">
                  <c:v>42330.19457414106</c:v>
                </c:pt>
                <c:pt idx="75">
                  <c:v>42427.754032365847</c:v>
                </c:pt>
                <c:pt idx="76">
                  <c:v>42495.146354855839</c:v>
                </c:pt>
                <c:pt idx="77">
                  <c:v>42557.577224663939</c:v>
                </c:pt>
                <c:pt idx="78">
                  <c:v>42607.995275859008</c:v>
                </c:pt>
                <c:pt idx="79">
                  <c:v>42635.833394132715</c:v>
                </c:pt>
                <c:pt idx="80">
                  <c:v>42649.993395547091</c:v>
                </c:pt>
                <c:pt idx="81">
                  <c:v>42644.339168015387</c:v>
                </c:pt>
                <c:pt idx="82">
                  <c:v>42632.094710079924</c:v>
                </c:pt>
                <c:pt idx="83">
                  <c:v>42606.632554730408</c:v>
                </c:pt>
                <c:pt idx="84">
                  <c:v>42544.73984043541</c:v>
                </c:pt>
                <c:pt idx="85">
                  <c:v>42491.296737693294</c:v>
                </c:pt>
                <c:pt idx="86">
                  <c:v>42410.272443793838</c:v>
                </c:pt>
                <c:pt idx="87">
                  <c:v>42306.739181663695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E9-4232-8166-30B56A517087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NR'!$AR$2:$AR$89</c:f>
              <c:numCache>
                <c:formatCode>General</c:formatCode>
                <c:ptCount val="88"/>
                <c:pt idx="0">
                  <c:v>3627.1731442557684</c:v>
                </c:pt>
                <c:pt idx="1">
                  <c:v>2997.9346470496375</c:v>
                </c:pt>
                <c:pt idx="2">
                  <c:v>2599.8514269994798</c:v>
                </c:pt>
                <c:pt idx="3">
                  <c:v>2160.8741310020064</c:v>
                </c:pt>
                <c:pt idx="4">
                  <c:v>1864.2923675752513</c:v>
                </c:pt>
                <c:pt idx="5">
                  <c:v>1584.2473340195802</c:v>
                </c:pt>
                <c:pt idx="6">
                  <c:v>1434.9164384037249</c:v>
                </c:pt>
                <c:pt idx="7">
                  <c:v>1371.1673257405523</c:v>
                </c:pt>
                <c:pt idx="8">
                  <c:v>1286.0503371412485</c:v>
                </c:pt>
                <c:pt idx="9">
                  <c:v>1296.7050182980229</c:v>
                </c:pt>
                <c:pt idx="10">
                  <c:v>1351.8385707514187</c:v>
                </c:pt>
                <c:pt idx="11">
                  <c:v>1414.2325413093995</c:v>
                </c:pt>
                <c:pt idx="12">
                  <c:v>1491.7923127162926</c:v>
                </c:pt>
                <c:pt idx="13">
                  <c:v>1613.1436311470734</c:v>
                </c:pt>
                <c:pt idx="14">
                  <c:v>1715.6443398261736</c:v>
                </c:pt>
                <c:pt idx="15">
                  <c:v>1829.1973395497125</c:v>
                </c:pt>
                <c:pt idx="16">
                  <c:v>1937.7736027920582</c:v>
                </c:pt>
                <c:pt idx="17">
                  <c:v>2027.5802127961833</c:v>
                </c:pt>
                <c:pt idx="18">
                  <c:v>2111.9735066886587</c:v>
                </c:pt>
                <c:pt idx="19">
                  <c:v>2229.0443892567218</c:v>
                </c:pt>
                <c:pt idx="20">
                  <c:v>2293.9014464968877</c:v>
                </c:pt>
                <c:pt idx="21">
                  <c:v>2347.3951229027771</c:v>
                </c:pt>
                <c:pt idx="22">
                  <c:v>2362.1621577762962</c:v>
                </c:pt>
                <c:pt idx="23">
                  <c:v>2400.4083560991421</c:v>
                </c:pt>
                <c:pt idx="24">
                  <c:v>2426.0731094921666</c:v>
                </c:pt>
                <c:pt idx="25">
                  <c:v>2400.6166852906827</c:v>
                </c:pt>
                <c:pt idx="26">
                  <c:v>2401.4580921952038</c:v>
                </c:pt>
                <c:pt idx="27">
                  <c:v>2358.9854285011206</c:v>
                </c:pt>
                <c:pt idx="28">
                  <c:v>2347.372807174128</c:v>
                </c:pt>
                <c:pt idx="29">
                  <c:v>2288.8354362535028</c:v>
                </c:pt>
                <c:pt idx="30">
                  <c:v>2225.0501333941211</c:v>
                </c:pt>
                <c:pt idx="31">
                  <c:v>2163.7577026442887</c:v>
                </c:pt>
                <c:pt idx="32">
                  <c:v>2093.8415044402609</c:v>
                </c:pt>
                <c:pt idx="33">
                  <c:v>1978.5125063175219</c:v>
                </c:pt>
                <c:pt idx="34">
                  <c:v>1915.3638200129317</c:v>
                </c:pt>
                <c:pt idx="35">
                  <c:v>1807.9746458997543</c:v>
                </c:pt>
                <c:pt idx="36">
                  <c:v>1691.200942669424</c:v>
                </c:pt>
                <c:pt idx="37">
                  <c:v>1586.6922066635198</c:v>
                </c:pt>
                <c:pt idx="38">
                  <c:v>1470.6289383454787</c:v>
                </c:pt>
                <c:pt idx="39">
                  <c:v>1352.6844010656096</c:v>
                </c:pt>
                <c:pt idx="40">
                  <c:v>1218.5768952299477</c:v>
                </c:pt>
                <c:pt idx="41">
                  <c:v>1114.9616952392244</c:v>
                </c:pt>
                <c:pt idx="42">
                  <c:v>959.44350070991277</c:v>
                </c:pt>
                <c:pt idx="43">
                  <c:v>821.87044298273759</c:v>
                </c:pt>
                <c:pt idx="44">
                  <c:v>705.02888213990445</c:v>
                </c:pt>
                <c:pt idx="45">
                  <c:v>542.16757613651498</c:v>
                </c:pt>
                <c:pt idx="46">
                  <c:v>428.37243717851379</c:v>
                </c:pt>
                <c:pt idx="47">
                  <c:v>310.56797772297432</c:v>
                </c:pt>
                <c:pt idx="48">
                  <c:v>114.82119267510279</c:v>
                </c:pt>
                <c:pt idx="49">
                  <c:v>17.666565627201635</c:v>
                </c:pt>
                <c:pt idx="50">
                  <c:v>-146.47301538063766</c:v>
                </c:pt>
                <c:pt idx="51">
                  <c:v>-245.7417151152913</c:v>
                </c:pt>
                <c:pt idx="52">
                  <c:v>-430.21470469077758</c:v>
                </c:pt>
                <c:pt idx="53">
                  <c:v>-527.62887561153184</c:v>
                </c:pt>
                <c:pt idx="54">
                  <c:v>-675.16929766244721</c:v>
                </c:pt>
                <c:pt idx="55">
                  <c:v>-782.2107225750442</c:v>
                </c:pt>
                <c:pt idx="56">
                  <c:v>-972.25843065683875</c:v>
                </c:pt>
                <c:pt idx="57">
                  <c:v>-1030.0973310290574</c:v>
                </c:pt>
                <c:pt idx="58">
                  <c:v>-1215.4073045442274</c:v>
                </c:pt>
                <c:pt idx="59">
                  <c:v>-1278.2152739710073</c:v>
                </c:pt>
                <c:pt idx="60">
                  <c:v>-1439.083776317173</c:v>
                </c:pt>
                <c:pt idx="61">
                  <c:v>-1541.2405153096333</c:v>
                </c:pt>
                <c:pt idx="62">
                  <c:v>-1640.3880911433735</c:v>
                </c:pt>
                <c:pt idx="63">
                  <c:v>-1754.4071989127333</c:v>
                </c:pt>
                <c:pt idx="64">
                  <c:v>-1816.1409496128472</c:v>
                </c:pt>
                <c:pt idx="65">
                  <c:v>-1982.7529799711556</c:v>
                </c:pt>
                <c:pt idx="66">
                  <c:v>-1999.3958904489627</c:v>
                </c:pt>
                <c:pt idx="67">
                  <c:v>-2151.6056292166322</c:v>
                </c:pt>
                <c:pt idx="68">
                  <c:v>-2191.180127932952</c:v>
                </c:pt>
                <c:pt idx="69">
                  <c:v>-2254.3989605048409</c:v>
                </c:pt>
                <c:pt idx="70">
                  <c:v>-2333.9342688101824</c:v>
                </c:pt>
                <c:pt idx="71">
                  <c:v>-2423.035775412769</c:v>
                </c:pt>
                <c:pt idx="72">
                  <c:v>-2442.0119578547165</c:v>
                </c:pt>
                <c:pt idx="73">
                  <c:v>-2498.07547748254</c:v>
                </c:pt>
                <c:pt idx="74">
                  <c:v>-2555.0334496695286</c:v>
                </c:pt>
                <c:pt idx="75">
                  <c:v>-2547.7480828265252</c:v>
                </c:pt>
                <c:pt idx="76">
                  <c:v>-2592.2523713535193</c:v>
                </c:pt>
                <c:pt idx="77">
                  <c:v>-2601.3571507800734</c:v>
                </c:pt>
                <c:pt idx="78">
                  <c:v>-2572.9531416128739</c:v>
                </c:pt>
                <c:pt idx="79">
                  <c:v>-2547.7480263941325</c:v>
                </c:pt>
                <c:pt idx="80">
                  <c:v>-2534.1706102271783</c:v>
                </c:pt>
                <c:pt idx="81">
                  <c:v>-2536.3838069342601</c:v>
                </c:pt>
                <c:pt idx="82">
                  <c:v>-2427.5903781484012</c:v>
                </c:pt>
                <c:pt idx="83">
                  <c:v>-2336.1776597227799</c:v>
                </c:pt>
                <c:pt idx="84">
                  <c:v>-2349.558125986041</c:v>
                </c:pt>
                <c:pt idx="85">
                  <c:v>-2148.8883286987693</c:v>
                </c:pt>
                <c:pt idx="86">
                  <c:v>-2031.9031847641963</c:v>
                </c:pt>
                <c:pt idx="87">
                  <c:v>-1928.5452120826667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E9-4232-8166-30B56A51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7968"/>
        <c:axId val="69909504"/>
      </c:scatterChart>
      <c:valAx>
        <c:axId val="6990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69909504"/>
        <c:crosses val="autoZero"/>
        <c:crossBetween val="midCat"/>
      </c:valAx>
      <c:valAx>
        <c:axId val="6990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907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Standart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NR'!$AN$2:$AN$89</c:f>
              <c:numCache>
                <c:formatCode>General</c:formatCode>
                <c:ptCount val="88"/>
                <c:pt idx="0">
                  <c:v>-8184.9047756152167</c:v>
                </c:pt>
                <c:pt idx="1">
                  <c:v>-7263.9242066583001</c:v>
                </c:pt>
                <c:pt idx="2">
                  <c:v>-6430.5972793240171</c:v>
                </c:pt>
                <c:pt idx="3">
                  <c:v>-5485.6578966407942</c:v>
                </c:pt>
                <c:pt idx="4">
                  <c:v>-4565.2179933964044</c:v>
                </c:pt>
                <c:pt idx="5">
                  <c:v>-3571.7479242731401</c:v>
                </c:pt>
                <c:pt idx="6">
                  <c:v>-2601.5982947813786</c:v>
                </c:pt>
                <c:pt idx="7">
                  <c:v>-1615.5258966188017</c:v>
                </c:pt>
                <c:pt idx="8">
                  <c:v>-568.31416899524197</c:v>
                </c:pt>
                <c:pt idx="9">
                  <c:v>468.61226368609965</c:v>
                </c:pt>
                <c:pt idx="10">
                  <c:v>1499.0723405484148</c:v>
                </c:pt>
                <c:pt idx="11">
                  <c:v>2554.349069797513</c:v>
                </c:pt>
                <c:pt idx="12">
                  <c:v>3618.3745187392474</c:v>
                </c:pt>
                <c:pt idx="13">
                  <c:v>4660.2127475565721</c:v>
                </c:pt>
                <c:pt idx="14">
                  <c:v>5705.0560550215987</c:v>
                </c:pt>
                <c:pt idx="15">
                  <c:v>6751.7856566815126</c:v>
                </c:pt>
                <c:pt idx="16">
                  <c:v>7777.108221378312</c:v>
                </c:pt>
                <c:pt idx="17">
                  <c:v>8814.4257655823712</c:v>
                </c:pt>
                <c:pt idx="18">
                  <c:v>9837.8939273504311</c:v>
                </c:pt>
                <c:pt idx="19">
                  <c:v>10804.735380521142</c:v>
                </c:pt>
                <c:pt idx="20">
                  <c:v>11791.698979375029</c:v>
                </c:pt>
                <c:pt idx="21">
                  <c:v>12780.640831749297</c:v>
                </c:pt>
                <c:pt idx="22">
                  <c:v>13778.386624572395</c:v>
                </c:pt>
                <c:pt idx="23">
                  <c:v>14728.617234946141</c:v>
                </c:pt>
                <c:pt idx="24">
                  <c:v>15652.788991471351</c:v>
                </c:pt>
                <c:pt idx="25">
                  <c:v>16624.330704577147</c:v>
                </c:pt>
                <c:pt idx="26">
                  <c:v>17527.593781258711</c:v>
                </c:pt>
                <c:pt idx="27">
                  <c:v>18450.607374973653</c:v>
                </c:pt>
                <c:pt idx="28">
                  <c:v>19327.834718802467</c:v>
                </c:pt>
                <c:pt idx="29">
                  <c:v>20227.963937613211</c:v>
                </c:pt>
                <c:pt idx="30">
                  <c:v>21099.720660651055</c:v>
                </c:pt>
                <c:pt idx="31">
                  <c:v>21954.382225420584</c:v>
                </c:pt>
                <c:pt idx="32">
                  <c:v>22801.42545243823</c:v>
                </c:pt>
                <c:pt idx="33">
                  <c:v>23660.085686223778</c:v>
                </c:pt>
                <c:pt idx="34">
                  <c:v>24460.616025550076</c:v>
                </c:pt>
                <c:pt idx="35">
                  <c:v>25279.846805192949</c:v>
                </c:pt>
                <c:pt idx="36">
                  <c:v>26088.562544611403</c:v>
                </c:pt>
                <c:pt idx="37">
                  <c:v>26865.126004911359</c:v>
                </c:pt>
                <c:pt idx="38">
                  <c:v>27640.881000878457</c:v>
                </c:pt>
                <c:pt idx="39">
                  <c:v>28401.439150623144</c:v>
                </c:pt>
                <c:pt idx="40">
                  <c:v>29148.308253990501</c:v>
                </c:pt>
                <c:pt idx="41">
                  <c:v>29869.363247136062</c:v>
                </c:pt>
                <c:pt idx="42">
                  <c:v>30604.328218820341</c:v>
                </c:pt>
                <c:pt idx="43">
                  <c:v>31308.781891933668</c:v>
                </c:pt>
                <c:pt idx="44">
                  <c:v>31991.443487723649</c:v>
                </c:pt>
                <c:pt idx="45">
                  <c:v>32687.174272006076</c:v>
                </c:pt>
                <c:pt idx="46">
                  <c:v>33326.203911097044</c:v>
                </c:pt>
                <c:pt idx="47">
                  <c:v>33962.132370834312</c:v>
                </c:pt>
                <c:pt idx="48">
                  <c:v>34635.786475306799</c:v>
                </c:pt>
                <c:pt idx="49">
                  <c:v>35218.124055668181</c:v>
                </c:pt>
                <c:pt idx="50">
                  <c:v>35840.040218095332</c:v>
                </c:pt>
                <c:pt idx="51">
                  <c:v>36394.285648175879</c:v>
                </c:pt>
                <c:pt idx="52">
                  <c:v>37001.777795226924</c:v>
                </c:pt>
                <c:pt idx="53">
                  <c:v>37521.100623638878</c:v>
                </c:pt>
                <c:pt idx="54">
                  <c:v>38069.542505308491</c:v>
                </c:pt>
                <c:pt idx="55">
                  <c:v>38570.244260545143</c:v>
                </c:pt>
                <c:pt idx="56">
                  <c:v>39120.132522590327</c:v>
                </c:pt>
                <c:pt idx="57">
                  <c:v>39549.309249276914</c:v>
                </c:pt>
                <c:pt idx="58">
                  <c:v>40065.253102851166</c:v>
                </c:pt>
                <c:pt idx="59">
                  <c:v>40466.885786580533</c:v>
                </c:pt>
                <c:pt idx="60">
                  <c:v>40935.30816342558</c:v>
                </c:pt>
                <c:pt idx="61">
                  <c:v>41335.941484039584</c:v>
                </c:pt>
                <c:pt idx="62">
                  <c:v>41719.478319062422</c:v>
                </c:pt>
                <c:pt idx="63">
                  <c:v>42106.127364371328</c:v>
                </c:pt>
                <c:pt idx="64">
                  <c:v>42422.978407119896</c:v>
                </c:pt>
                <c:pt idx="65">
                  <c:v>42819.0857099286</c:v>
                </c:pt>
                <c:pt idx="66">
                  <c:v>43074.121364958999</c:v>
                </c:pt>
                <c:pt idx="67">
                  <c:v>43424.05137537144</c:v>
                </c:pt>
                <c:pt idx="68">
                  <c:v>43668.214472428808</c:v>
                </c:pt>
                <c:pt idx="69">
                  <c:v>43912.750450276304</c:v>
                </c:pt>
                <c:pt idx="70">
                  <c:v>44153.913284773495</c:v>
                </c:pt>
                <c:pt idx="71">
                  <c:v>44392.283449721959</c:v>
                </c:pt>
                <c:pt idx="72">
                  <c:v>44547.614220329473</c:v>
                </c:pt>
                <c:pt idx="73">
                  <c:v>44726.45042077954</c:v>
                </c:pt>
                <c:pt idx="74">
                  <c:v>44885.228023810589</c:v>
                </c:pt>
                <c:pt idx="75">
                  <c:v>44975.502115192372</c:v>
                </c:pt>
                <c:pt idx="76">
                  <c:v>45087.398726209358</c:v>
                </c:pt>
                <c:pt idx="77">
                  <c:v>45158.934375444012</c:v>
                </c:pt>
                <c:pt idx="78">
                  <c:v>45180.948417471882</c:v>
                </c:pt>
                <c:pt idx="79">
                  <c:v>45183.581420526847</c:v>
                </c:pt>
                <c:pt idx="80">
                  <c:v>45184.16400577427</c:v>
                </c:pt>
                <c:pt idx="81">
                  <c:v>45180.722974949647</c:v>
                </c:pt>
                <c:pt idx="82">
                  <c:v>45059.685088228325</c:v>
                </c:pt>
                <c:pt idx="83">
                  <c:v>44942.810214453188</c:v>
                </c:pt>
                <c:pt idx="84">
                  <c:v>44894.297966421451</c:v>
                </c:pt>
                <c:pt idx="85">
                  <c:v>44640.185066392063</c:v>
                </c:pt>
                <c:pt idx="86">
                  <c:v>44442.175628558034</c:v>
                </c:pt>
                <c:pt idx="87">
                  <c:v>44235.284393746362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02-4CBD-B490-BA161320B640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NR'!$AO$2:$AO$89</c:f>
              <c:numCache>
                <c:formatCode>General</c:formatCode>
                <c:ptCount val="88"/>
                <c:pt idx="0">
                  <c:v>-2546.8043972127252</c:v>
                </c:pt>
                <c:pt idx="1">
                  <c:v>-2415.4675726573105</c:v>
                </c:pt>
                <c:pt idx="2">
                  <c:v>-2237.5809034869476</c:v>
                </c:pt>
                <c:pt idx="3">
                  <c:v>-2036.5158206128351</c:v>
                </c:pt>
                <c:pt idx="4">
                  <c:v>-1797.1607584145654</c:v>
                </c:pt>
                <c:pt idx="5">
                  <c:v>-1528.6110920217936</c:v>
                </c:pt>
                <c:pt idx="6">
                  <c:v>-1225.2017474050497</c:v>
                </c:pt>
                <c:pt idx="7">
                  <c:v>-888.76847322814479</c:v>
                </c:pt>
                <c:pt idx="8">
                  <c:v>-539.18210936806213</c:v>
                </c:pt>
                <c:pt idx="9">
                  <c:v>-161.86692190383155</c:v>
                </c:pt>
                <c:pt idx="10">
                  <c:v>227.94906646252741</c:v>
                </c:pt>
                <c:pt idx="11">
                  <c:v>628.34995999803584</c:v>
                </c:pt>
                <c:pt idx="12">
                  <c:v>1036.6399380604969</c:v>
                </c:pt>
                <c:pt idx="13">
                  <c:v>1452.0522455266605</c:v>
                </c:pt>
                <c:pt idx="14">
                  <c:v>1862.5911724515393</c:v>
                </c:pt>
                <c:pt idx="15">
                  <c:v>2277.4354968768466</c:v>
                </c:pt>
                <c:pt idx="16">
                  <c:v>2683.9436497046358</c:v>
                </c:pt>
                <c:pt idx="17">
                  <c:v>3088.3765528682429</c:v>
                </c:pt>
                <c:pt idx="18">
                  <c:v>3486.7279606632555</c:v>
                </c:pt>
                <c:pt idx="19">
                  <c:v>3877.4430615238266</c:v>
                </c:pt>
                <c:pt idx="20">
                  <c:v>4257.9376679867473</c:v>
                </c:pt>
                <c:pt idx="21">
                  <c:v>4635.4515849413137</c:v>
                </c:pt>
                <c:pt idx="22">
                  <c:v>5003.4237646640941</c:v>
                </c:pt>
                <c:pt idx="23">
                  <c:v>5363.7316054917046</c:v>
                </c:pt>
                <c:pt idx="24">
                  <c:v>5711.5791600201674</c:v>
                </c:pt>
                <c:pt idx="25">
                  <c:v>6058.2849455370415</c:v>
                </c:pt>
                <c:pt idx="26">
                  <c:v>6391.452243969974</c:v>
                </c:pt>
                <c:pt idx="27">
                  <c:v>6717.0227223015409</c:v>
                </c:pt>
                <c:pt idx="28">
                  <c:v>7037.7826211918045</c:v>
                </c:pt>
                <c:pt idx="29">
                  <c:v>7350.7975319011985</c:v>
                </c:pt>
                <c:pt idx="30">
                  <c:v>7652.885962117799</c:v>
                </c:pt>
                <c:pt idx="31">
                  <c:v>7950.2683036544759</c:v>
                </c:pt>
                <c:pt idx="32">
                  <c:v>8242.3516065517706</c:v>
                </c:pt>
                <c:pt idx="33">
                  <c:v>8523.4733908275175</c:v>
                </c:pt>
                <c:pt idx="34">
                  <c:v>8802.6163050332289</c:v>
                </c:pt>
                <c:pt idx="35">
                  <c:v>9073.3968683050662</c:v>
                </c:pt>
                <c:pt idx="36">
                  <c:v>9337.6561210915552</c:v>
                </c:pt>
                <c:pt idx="37">
                  <c:v>9595.3973993780255</c:v>
                </c:pt>
                <c:pt idx="38">
                  <c:v>9849.0276063241727</c:v>
                </c:pt>
                <c:pt idx="39">
                  <c:v>10097.003586551857</c:v>
                </c:pt>
                <c:pt idx="40">
                  <c:v>10335.226258606597</c:v>
                </c:pt>
                <c:pt idx="41">
                  <c:v>10574.749510676222</c:v>
                </c:pt>
                <c:pt idx="42">
                  <c:v>10801.829349123307</c:v>
                </c:pt>
                <c:pt idx="43">
                  <c:v>11024.710429695615</c:v>
                </c:pt>
                <c:pt idx="44">
                  <c:v>11247.062403565986</c:v>
                </c:pt>
                <c:pt idx="45">
                  <c:v>11458.512056157289</c:v>
                </c:pt>
                <c:pt idx="46">
                  <c:v>11667.353655268245</c:v>
                </c:pt>
                <c:pt idx="47">
                  <c:v>11873.608139991384</c:v>
                </c:pt>
                <c:pt idx="48">
                  <c:v>12066.594861039001</c:v>
                </c:pt>
                <c:pt idx="49">
                  <c:v>12261.76249011851</c:v>
                </c:pt>
                <c:pt idx="50">
                  <c:v>12447.752886576996</c:v>
                </c:pt>
                <c:pt idx="51">
                  <c:v>12632.609440524706</c:v>
                </c:pt>
                <c:pt idx="52">
                  <c:v>12806.820632504241</c:v>
                </c:pt>
                <c:pt idx="53">
                  <c:v>12980.379575893983</c:v>
                </c:pt>
                <c:pt idx="54">
                  <c:v>13146.824918317112</c:v>
                </c:pt>
                <c:pt idx="55">
                  <c:v>13310.640389792288</c:v>
                </c:pt>
                <c:pt idx="56">
                  <c:v>13463.145194392739</c:v>
                </c:pt>
                <c:pt idx="57">
                  <c:v>13619.086305105116</c:v>
                </c:pt>
                <c:pt idx="58">
                  <c:v>13761.474517609015</c:v>
                </c:pt>
                <c:pt idx="59">
                  <c:v>13906.168467213716</c:v>
                </c:pt>
                <c:pt idx="60">
                  <c:v>14040.352456174971</c:v>
                </c:pt>
                <c:pt idx="61">
                  <c:v>14171.250287281919</c:v>
                </c:pt>
                <c:pt idx="62">
                  <c:v>14297.160314527435</c:v>
                </c:pt>
                <c:pt idx="63">
                  <c:v>14418.875950611486</c:v>
                </c:pt>
                <c:pt idx="64">
                  <c:v>14534.541284617437</c:v>
                </c:pt>
                <c:pt idx="65">
                  <c:v>14641.433968635307</c:v>
                </c:pt>
                <c:pt idx="66">
                  <c:v>14750.817274714851</c:v>
                </c:pt>
                <c:pt idx="67">
                  <c:v>14846.572327837681</c:v>
                </c:pt>
                <c:pt idx="68">
                  <c:v>14944.120995282536</c:v>
                </c:pt>
                <c:pt idx="69">
                  <c:v>15033.63372864015</c:v>
                </c:pt>
                <c:pt idx="70">
                  <c:v>15116.350847638165</c:v>
                </c:pt>
                <c:pt idx="71">
                  <c:v>15194.5946660349</c:v>
                </c:pt>
                <c:pt idx="72">
                  <c:v>15268.165172965408</c:v>
                </c:pt>
                <c:pt idx="73">
                  <c:v>15336.80387435129</c:v>
                </c:pt>
                <c:pt idx="74">
                  <c:v>15398.196958319049</c:v>
                </c:pt>
                <c:pt idx="75">
                  <c:v>15457.665247943498</c:v>
                </c:pt>
                <c:pt idx="76">
                  <c:v>15506.894103054141</c:v>
                </c:pt>
                <c:pt idx="77">
                  <c:v>15553.929499740947</c:v>
                </c:pt>
                <c:pt idx="78">
                  <c:v>15596.560161875808</c:v>
                </c:pt>
                <c:pt idx="79">
                  <c:v>15631.377342907648</c:v>
                </c:pt>
                <c:pt idx="80">
                  <c:v>15661.125262288417</c:v>
                </c:pt>
                <c:pt idx="81">
                  <c:v>15683.930331771091</c:v>
                </c:pt>
                <c:pt idx="82">
                  <c:v>15704.058975367072</c:v>
                </c:pt>
                <c:pt idx="83">
                  <c:v>15719.308706389163</c:v>
                </c:pt>
                <c:pt idx="84">
                  <c:v>15722.191504988521</c:v>
                </c:pt>
                <c:pt idx="85">
                  <c:v>15727.206994917193</c:v>
                </c:pt>
                <c:pt idx="86">
                  <c:v>15722.709569163495</c:v>
                </c:pt>
                <c:pt idx="87">
                  <c:v>15710.315133363776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02-4CBD-B490-BA161320B640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02-4CBD-B490-BA161320B640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NR'!$AQ$2:$AQ$89</c:f>
              <c:numCache>
                <c:formatCode>General</c:formatCode>
                <c:ptCount val="88"/>
                <c:pt idx="0">
                  <c:v>-4557.7316313594483</c:v>
                </c:pt>
                <c:pt idx="1">
                  <c:v>-4265.9895596086626</c:v>
                </c:pt>
                <c:pt idx="2">
                  <c:v>-3830.7458523245373</c:v>
                </c:pt>
                <c:pt idx="3">
                  <c:v>-3324.7837656387878</c:v>
                </c:pt>
                <c:pt idx="4">
                  <c:v>-2700.9256258211531</c:v>
                </c:pt>
                <c:pt idx="5">
                  <c:v>-1987.5005902535599</c:v>
                </c:pt>
                <c:pt idx="6">
                  <c:v>-1166.6818563776537</c:v>
                </c:pt>
                <c:pt idx="7">
                  <c:v>-244.35857087824934</c:v>
                </c:pt>
                <c:pt idx="8">
                  <c:v>717.73616814600655</c:v>
                </c:pt>
                <c:pt idx="9">
                  <c:v>1765.3172819841225</c:v>
                </c:pt>
                <c:pt idx="10">
                  <c:v>2850.9109112998335</c:v>
                </c:pt>
                <c:pt idx="11">
                  <c:v>3968.5816111069125</c:v>
                </c:pt>
                <c:pt idx="12">
                  <c:v>5110.16683145554</c:v>
                </c:pt>
                <c:pt idx="13">
                  <c:v>6273.3563787036455</c:v>
                </c:pt>
                <c:pt idx="14">
                  <c:v>7420.7003948477723</c:v>
                </c:pt>
                <c:pt idx="15">
                  <c:v>8580.9829962312251</c:v>
                </c:pt>
                <c:pt idx="16">
                  <c:v>9714.8818241703702</c:v>
                </c:pt>
                <c:pt idx="17">
                  <c:v>10842.005978378555</c:v>
                </c:pt>
                <c:pt idx="18">
                  <c:v>11949.86743403909</c:v>
                </c:pt>
                <c:pt idx="19">
                  <c:v>13033.779769777864</c:v>
                </c:pt>
                <c:pt idx="20">
                  <c:v>14085.600425871917</c:v>
                </c:pt>
                <c:pt idx="21">
                  <c:v>15128.035954652074</c:v>
                </c:pt>
                <c:pt idx="22">
                  <c:v>16140.548782348691</c:v>
                </c:pt>
                <c:pt idx="23">
                  <c:v>17129.025591045283</c:v>
                </c:pt>
                <c:pt idx="24">
                  <c:v>18078.862100963517</c:v>
                </c:pt>
                <c:pt idx="25">
                  <c:v>19024.94738986783</c:v>
                </c:pt>
                <c:pt idx="26">
                  <c:v>19929.051873453915</c:v>
                </c:pt>
                <c:pt idx="27">
                  <c:v>20809.592803474774</c:v>
                </c:pt>
                <c:pt idx="28">
                  <c:v>21675.207525976595</c:v>
                </c:pt>
                <c:pt idx="29">
                  <c:v>22516.799373866714</c:v>
                </c:pt>
                <c:pt idx="30">
                  <c:v>23324.770794045176</c:v>
                </c:pt>
                <c:pt idx="31">
                  <c:v>24118.139928064873</c:v>
                </c:pt>
                <c:pt idx="32">
                  <c:v>24895.266956878491</c:v>
                </c:pt>
                <c:pt idx="33">
                  <c:v>25638.5981925413</c:v>
                </c:pt>
                <c:pt idx="34">
                  <c:v>26375.979845563008</c:v>
                </c:pt>
                <c:pt idx="35">
                  <c:v>27087.821451092703</c:v>
                </c:pt>
                <c:pt idx="36">
                  <c:v>27779.763487280827</c:v>
                </c:pt>
                <c:pt idx="37">
                  <c:v>28451.818211574879</c:v>
                </c:pt>
                <c:pt idx="38">
                  <c:v>29111.509939223935</c:v>
                </c:pt>
                <c:pt idx="39">
                  <c:v>29754.123551688754</c:v>
                </c:pt>
                <c:pt idx="40">
                  <c:v>30366.885149220449</c:v>
                </c:pt>
                <c:pt idx="41">
                  <c:v>30984.324942375286</c:v>
                </c:pt>
                <c:pt idx="42">
                  <c:v>31563.771719530254</c:v>
                </c:pt>
                <c:pt idx="43">
                  <c:v>32130.652334916405</c:v>
                </c:pt>
                <c:pt idx="44">
                  <c:v>32696.472369863553</c:v>
                </c:pt>
                <c:pt idx="45">
                  <c:v>33229.341848142591</c:v>
                </c:pt>
                <c:pt idx="46">
                  <c:v>33754.576348275557</c:v>
                </c:pt>
                <c:pt idx="47">
                  <c:v>34272.700348557286</c:v>
                </c:pt>
                <c:pt idx="48">
                  <c:v>34750.607667981902</c:v>
                </c:pt>
                <c:pt idx="49">
                  <c:v>35235.790621295382</c:v>
                </c:pt>
                <c:pt idx="50">
                  <c:v>35693.567202714694</c:v>
                </c:pt>
                <c:pt idx="51">
                  <c:v>36148.543933060588</c:v>
                </c:pt>
                <c:pt idx="52">
                  <c:v>36571.563090536147</c:v>
                </c:pt>
                <c:pt idx="53">
                  <c:v>36993.471748027347</c:v>
                </c:pt>
                <c:pt idx="54">
                  <c:v>37394.373207646044</c:v>
                </c:pt>
                <c:pt idx="55">
                  <c:v>37788.033537970099</c:v>
                </c:pt>
                <c:pt idx="56">
                  <c:v>38147.874091933489</c:v>
                </c:pt>
                <c:pt idx="57">
                  <c:v>38519.211918247856</c:v>
                </c:pt>
                <c:pt idx="58">
                  <c:v>38849.845798306938</c:v>
                </c:pt>
                <c:pt idx="59">
                  <c:v>39188.670512609526</c:v>
                </c:pt>
                <c:pt idx="60">
                  <c:v>39496.224387108407</c:v>
                </c:pt>
                <c:pt idx="61">
                  <c:v>39794.700968729951</c:v>
                </c:pt>
                <c:pt idx="62">
                  <c:v>40079.090227919049</c:v>
                </c:pt>
                <c:pt idx="63">
                  <c:v>40351.720165458595</c:v>
                </c:pt>
                <c:pt idx="64">
                  <c:v>40606.837457507048</c:v>
                </c:pt>
                <c:pt idx="65">
                  <c:v>40836.332729957445</c:v>
                </c:pt>
                <c:pt idx="66">
                  <c:v>41074.725474510036</c:v>
                </c:pt>
                <c:pt idx="67">
                  <c:v>41272.445746154808</c:v>
                </c:pt>
                <c:pt idx="68">
                  <c:v>41477.034344495856</c:v>
                </c:pt>
                <c:pt idx="69">
                  <c:v>41658.351489771463</c:v>
                </c:pt>
                <c:pt idx="70">
                  <c:v>41819.979015963312</c:v>
                </c:pt>
                <c:pt idx="71">
                  <c:v>41969.24767430919</c:v>
                </c:pt>
                <c:pt idx="72">
                  <c:v>42105.602262474757</c:v>
                </c:pt>
                <c:pt idx="73">
                  <c:v>42228.374943297</c:v>
                </c:pt>
                <c:pt idx="74">
                  <c:v>42330.19457414106</c:v>
                </c:pt>
                <c:pt idx="75">
                  <c:v>42427.754032365847</c:v>
                </c:pt>
                <c:pt idx="76">
                  <c:v>42495.146354855839</c:v>
                </c:pt>
                <c:pt idx="77">
                  <c:v>42557.577224663939</c:v>
                </c:pt>
                <c:pt idx="78">
                  <c:v>42607.995275859008</c:v>
                </c:pt>
                <c:pt idx="79">
                  <c:v>42635.833394132715</c:v>
                </c:pt>
                <c:pt idx="80">
                  <c:v>42649.993395547091</c:v>
                </c:pt>
                <c:pt idx="81">
                  <c:v>42644.339168015387</c:v>
                </c:pt>
                <c:pt idx="82">
                  <c:v>42632.094710079924</c:v>
                </c:pt>
                <c:pt idx="83">
                  <c:v>42606.632554730408</c:v>
                </c:pt>
                <c:pt idx="84">
                  <c:v>42544.73984043541</c:v>
                </c:pt>
                <c:pt idx="85">
                  <c:v>42491.296737693294</c:v>
                </c:pt>
                <c:pt idx="86">
                  <c:v>42410.272443793838</c:v>
                </c:pt>
                <c:pt idx="87">
                  <c:v>42306.739181663695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02-4CBD-B490-BA161320B640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NR'!$AR$2:$AR$89</c:f>
              <c:numCache>
                <c:formatCode>General</c:formatCode>
                <c:ptCount val="88"/>
                <c:pt idx="0">
                  <c:v>3627.1731442557684</c:v>
                </c:pt>
                <c:pt idx="1">
                  <c:v>2997.9346470496375</c:v>
                </c:pt>
                <c:pt idx="2">
                  <c:v>2599.8514269994798</c:v>
                </c:pt>
                <c:pt idx="3">
                  <c:v>2160.8741310020064</c:v>
                </c:pt>
                <c:pt idx="4">
                  <c:v>1864.2923675752513</c:v>
                </c:pt>
                <c:pt idx="5">
                  <c:v>1584.2473340195802</c:v>
                </c:pt>
                <c:pt idx="6">
                  <c:v>1434.9164384037249</c:v>
                </c:pt>
                <c:pt idx="7">
                  <c:v>1371.1673257405523</c:v>
                </c:pt>
                <c:pt idx="8">
                  <c:v>1286.0503371412485</c:v>
                </c:pt>
                <c:pt idx="9">
                  <c:v>1296.7050182980229</c:v>
                </c:pt>
                <c:pt idx="10">
                  <c:v>1351.8385707514187</c:v>
                </c:pt>
                <c:pt idx="11">
                  <c:v>1414.2325413093995</c:v>
                </c:pt>
                <c:pt idx="12">
                  <c:v>1491.7923127162926</c:v>
                </c:pt>
                <c:pt idx="13">
                  <c:v>1613.1436311470734</c:v>
                </c:pt>
                <c:pt idx="14">
                  <c:v>1715.6443398261736</c:v>
                </c:pt>
                <c:pt idx="15">
                  <c:v>1829.1973395497125</c:v>
                </c:pt>
                <c:pt idx="16">
                  <c:v>1937.7736027920582</c:v>
                </c:pt>
                <c:pt idx="17">
                  <c:v>2027.5802127961833</c:v>
                </c:pt>
                <c:pt idx="18">
                  <c:v>2111.9735066886587</c:v>
                </c:pt>
                <c:pt idx="19">
                  <c:v>2229.0443892567218</c:v>
                </c:pt>
                <c:pt idx="20">
                  <c:v>2293.9014464968877</c:v>
                </c:pt>
                <c:pt idx="21">
                  <c:v>2347.3951229027771</c:v>
                </c:pt>
                <c:pt idx="22">
                  <c:v>2362.1621577762962</c:v>
                </c:pt>
                <c:pt idx="23">
                  <c:v>2400.4083560991421</c:v>
                </c:pt>
                <c:pt idx="24">
                  <c:v>2426.0731094921666</c:v>
                </c:pt>
                <c:pt idx="25">
                  <c:v>2400.6166852906827</c:v>
                </c:pt>
                <c:pt idx="26">
                  <c:v>2401.4580921952038</c:v>
                </c:pt>
                <c:pt idx="27">
                  <c:v>2358.9854285011206</c:v>
                </c:pt>
                <c:pt idx="28">
                  <c:v>2347.372807174128</c:v>
                </c:pt>
                <c:pt idx="29">
                  <c:v>2288.8354362535028</c:v>
                </c:pt>
                <c:pt idx="30">
                  <c:v>2225.0501333941211</c:v>
                </c:pt>
                <c:pt idx="31">
                  <c:v>2163.7577026442887</c:v>
                </c:pt>
                <c:pt idx="32">
                  <c:v>2093.8415044402609</c:v>
                </c:pt>
                <c:pt idx="33">
                  <c:v>1978.5125063175219</c:v>
                </c:pt>
                <c:pt idx="34">
                  <c:v>1915.3638200129317</c:v>
                </c:pt>
                <c:pt idx="35">
                  <c:v>1807.9746458997543</c:v>
                </c:pt>
                <c:pt idx="36">
                  <c:v>1691.200942669424</c:v>
                </c:pt>
                <c:pt idx="37">
                  <c:v>1586.6922066635198</c:v>
                </c:pt>
                <c:pt idx="38">
                  <c:v>1470.6289383454787</c:v>
                </c:pt>
                <c:pt idx="39">
                  <c:v>1352.6844010656096</c:v>
                </c:pt>
                <c:pt idx="40">
                  <c:v>1218.5768952299477</c:v>
                </c:pt>
                <c:pt idx="41">
                  <c:v>1114.9616952392244</c:v>
                </c:pt>
                <c:pt idx="42">
                  <c:v>959.44350070991277</c:v>
                </c:pt>
                <c:pt idx="43">
                  <c:v>821.87044298273759</c:v>
                </c:pt>
                <c:pt idx="44">
                  <c:v>705.02888213990445</c:v>
                </c:pt>
                <c:pt idx="45">
                  <c:v>542.16757613651498</c:v>
                </c:pt>
                <c:pt idx="46">
                  <c:v>428.37243717851379</c:v>
                </c:pt>
                <c:pt idx="47">
                  <c:v>310.56797772297432</c:v>
                </c:pt>
                <c:pt idx="48">
                  <c:v>114.82119267510279</c:v>
                </c:pt>
                <c:pt idx="49">
                  <c:v>17.666565627201635</c:v>
                </c:pt>
                <c:pt idx="50">
                  <c:v>-146.47301538063766</c:v>
                </c:pt>
                <c:pt idx="51">
                  <c:v>-245.7417151152913</c:v>
                </c:pt>
                <c:pt idx="52">
                  <c:v>-430.21470469077758</c:v>
                </c:pt>
                <c:pt idx="53">
                  <c:v>-527.62887561153184</c:v>
                </c:pt>
                <c:pt idx="54">
                  <c:v>-675.16929766244721</c:v>
                </c:pt>
                <c:pt idx="55">
                  <c:v>-782.2107225750442</c:v>
                </c:pt>
                <c:pt idx="56">
                  <c:v>-972.25843065683875</c:v>
                </c:pt>
                <c:pt idx="57">
                  <c:v>-1030.0973310290574</c:v>
                </c:pt>
                <c:pt idx="58">
                  <c:v>-1215.4073045442274</c:v>
                </c:pt>
                <c:pt idx="59">
                  <c:v>-1278.2152739710073</c:v>
                </c:pt>
                <c:pt idx="60">
                  <c:v>-1439.083776317173</c:v>
                </c:pt>
                <c:pt idx="61">
                  <c:v>-1541.2405153096333</c:v>
                </c:pt>
                <c:pt idx="62">
                  <c:v>-1640.3880911433735</c:v>
                </c:pt>
                <c:pt idx="63">
                  <c:v>-1754.4071989127333</c:v>
                </c:pt>
                <c:pt idx="64">
                  <c:v>-1816.1409496128472</c:v>
                </c:pt>
                <c:pt idx="65">
                  <c:v>-1982.7529799711556</c:v>
                </c:pt>
                <c:pt idx="66">
                  <c:v>-1999.3958904489627</c:v>
                </c:pt>
                <c:pt idx="67">
                  <c:v>-2151.6056292166322</c:v>
                </c:pt>
                <c:pt idx="68">
                  <c:v>-2191.180127932952</c:v>
                </c:pt>
                <c:pt idx="69">
                  <c:v>-2254.3989605048409</c:v>
                </c:pt>
                <c:pt idx="70">
                  <c:v>-2333.9342688101824</c:v>
                </c:pt>
                <c:pt idx="71">
                  <c:v>-2423.035775412769</c:v>
                </c:pt>
                <c:pt idx="72">
                  <c:v>-2442.0119578547165</c:v>
                </c:pt>
                <c:pt idx="73">
                  <c:v>-2498.07547748254</c:v>
                </c:pt>
                <c:pt idx="74">
                  <c:v>-2555.0334496695286</c:v>
                </c:pt>
                <c:pt idx="75">
                  <c:v>-2547.7480828265252</c:v>
                </c:pt>
                <c:pt idx="76">
                  <c:v>-2592.2523713535193</c:v>
                </c:pt>
                <c:pt idx="77">
                  <c:v>-2601.3571507800734</c:v>
                </c:pt>
                <c:pt idx="78">
                  <c:v>-2572.9531416128739</c:v>
                </c:pt>
                <c:pt idx="79">
                  <c:v>-2547.7480263941325</c:v>
                </c:pt>
                <c:pt idx="80">
                  <c:v>-2534.1706102271783</c:v>
                </c:pt>
                <c:pt idx="81">
                  <c:v>-2536.3838069342601</c:v>
                </c:pt>
                <c:pt idx="82">
                  <c:v>-2427.5903781484012</c:v>
                </c:pt>
                <c:pt idx="83">
                  <c:v>-2336.1776597227799</c:v>
                </c:pt>
                <c:pt idx="84">
                  <c:v>-2349.558125986041</c:v>
                </c:pt>
                <c:pt idx="85">
                  <c:v>-2148.8883286987693</c:v>
                </c:pt>
                <c:pt idx="86">
                  <c:v>-2031.9031847641963</c:v>
                </c:pt>
                <c:pt idx="87">
                  <c:v>-1928.5452120826667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02-4CBD-B490-BA161320B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 [°]</a:t>
                </a:r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baseline="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/>
              <a:t>Starke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NR'!$AU$2:$AU$89</c:f>
              <c:numCache>
                <c:formatCode>General</c:formatCode>
                <c:ptCount val="88"/>
                <c:pt idx="0">
                  <c:v>-9967.9107529543435</c:v>
                </c:pt>
                <c:pt idx="1">
                  <c:v>-8844.3986039258361</c:v>
                </c:pt>
                <c:pt idx="2">
                  <c:v>-7828.2482839633658</c:v>
                </c:pt>
                <c:pt idx="3">
                  <c:v>-6676.8175159940365</c:v>
                </c:pt>
                <c:pt idx="4">
                  <c:v>-5555.7309013258537</c:v>
                </c:pt>
                <c:pt idx="5">
                  <c:v>-4346.2251886523081</c:v>
                </c:pt>
                <c:pt idx="6">
                  <c:v>-3165.4579026103734</c:v>
                </c:pt>
                <c:pt idx="7">
                  <c:v>-1965.5709768132638</c:v>
                </c:pt>
                <c:pt idx="8">
                  <c:v>-691.44390139986638</c:v>
                </c:pt>
                <c:pt idx="9">
                  <c:v>570.15076850043772</c:v>
                </c:pt>
                <c:pt idx="10">
                  <c:v>1823.9885671032639</c:v>
                </c:pt>
                <c:pt idx="11">
                  <c:v>3108.253638617738</c:v>
                </c:pt>
                <c:pt idx="12">
                  <c:v>4403.5332119436816</c:v>
                </c:pt>
                <c:pt idx="13">
                  <c:v>5672.2966080186106</c:v>
                </c:pt>
                <c:pt idx="14">
                  <c:v>6945.305506301509</c:v>
                </c:pt>
                <c:pt idx="15">
                  <c:v>8221.2905095318747</c:v>
                </c:pt>
                <c:pt idx="16">
                  <c:v>9471.9861859230878</c:v>
                </c:pt>
                <c:pt idx="17">
                  <c:v>10738.107727948103</c:v>
                </c:pt>
                <c:pt idx="18">
                  <c:v>11988.261726929419</c:v>
                </c:pt>
                <c:pt idx="19">
                  <c:v>13170.316989026102</c:v>
                </c:pt>
                <c:pt idx="20">
                  <c:v>14377.810210461465</c:v>
                </c:pt>
                <c:pt idx="21">
                  <c:v>15588.663619233812</c:v>
                </c:pt>
                <c:pt idx="22">
                  <c:v>16811.224398711132</c:v>
                </c:pt>
                <c:pt idx="23">
                  <c:v>17976.749537182517</c:v>
                </c:pt>
                <c:pt idx="24">
                  <c:v>19111.36974821183</c:v>
                </c:pt>
                <c:pt idx="25">
                  <c:v>20304.734613359036</c:v>
                </c:pt>
                <c:pt idx="26">
                  <c:v>21415.539545957108</c:v>
                </c:pt>
                <c:pt idx="27">
                  <c:v>22551.289350941814</c:v>
                </c:pt>
                <c:pt idx="28">
                  <c:v>23631.86517851616</c:v>
                </c:pt>
                <c:pt idx="29">
                  <c:v>24741.177445546266</c:v>
                </c:pt>
                <c:pt idx="30">
                  <c:v>25816.463424850514</c:v>
                </c:pt>
                <c:pt idx="31">
                  <c:v>26871.494186782147</c:v>
                </c:pt>
                <c:pt idx="32">
                  <c:v>27917.798342507365</c:v>
                </c:pt>
                <c:pt idx="33">
                  <c:v>28978.898346279981</c:v>
                </c:pt>
                <c:pt idx="34">
                  <c:v>29969.335114575279</c:v>
                </c:pt>
                <c:pt idx="35">
                  <c:v>30983.136173342336</c:v>
                </c:pt>
                <c:pt idx="36">
                  <c:v>31984.510860410483</c:v>
                </c:pt>
                <c:pt idx="37">
                  <c:v>32946.853685238282</c:v>
                </c:pt>
                <c:pt idx="38">
                  <c:v>33908.597738877965</c:v>
                </c:pt>
                <c:pt idx="39">
                  <c:v>34852.019210023776</c:v>
                </c:pt>
                <c:pt idx="40">
                  <c:v>35778.949089711488</c:v>
                </c:pt>
                <c:pt idx="41">
                  <c:v>36674.463101983732</c:v>
                </c:pt>
                <c:pt idx="42">
                  <c:v>37587.288097168639</c:v>
                </c:pt>
                <c:pt idx="43">
                  <c:v>38462.863978848545</c:v>
                </c:pt>
                <c:pt idx="44">
                  <c:v>39311.880818360427</c:v>
                </c:pt>
                <c:pt idx="45">
                  <c:v>40177.09370299858</c:v>
                </c:pt>
                <c:pt idx="46">
                  <c:v>40972.768625078737</c:v>
                </c:pt>
                <c:pt idx="47">
                  <c:v>41764.749668417804</c:v>
                </c:pt>
                <c:pt idx="48">
                  <c:v>42603.199711025525</c:v>
                </c:pt>
                <c:pt idx="49">
                  <c:v>43329.452577667231</c:v>
                </c:pt>
                <c:pt idx="50">
                  <c:v>44104.448038043869</c:v>
                </c:pt>
                <c:pt idx="51">
                  <c:v>44796.216020612199</c:v>
                </c:pt>
                <c:pt idx="52">
                  <c:v>45553.55360005323</c:v>
                </c:pt>
                <c:pt idx="53">
                  <c:v>46202.383578333218</c:v>
                </c:pt>
                <c:pt idx="54">
                  <c:v>46887.050680507113</c:v>
                </c:pt>
                <c:pt idx="55">
                  <c:v>47512.929699366068</c:v>
                </c:pt>
                <c:pt idx="56">
                  <c:v>48199.365322934624</c:v>
                </c:pt>
                <c:pt idx="57">
                  <c:v>48737.084213251081</c:v>
                </c:pt>
                <c:pt idx="58">
                  <c:v>49381.651587151682</c:v>
                </c:pt>
                <c:pt idx="59">
                  <c:v>49885.310730058452</c:v>
                </c:pt>
                <c:pt idx="60">
                  <c:v>50471.219168523152</c:v>
                </c:pt>
                <c:pt idx="61">
                  <c:v>50973.510556034351</c:v>
                </c:pt>
                <c:pt idx="62">
                  <c:v>51454.636028335401</c:v>
                </c:pt>
                <c:pt idx="63">
                  <c:v>51939.520335884357</c:v>
                </c:pt>
                <c:pt idx="64">
                  <c:v>52338.221264959189</c:v>
                </c:pt>
                <c:pt idx="65">
                  <c:v>52834.599260656454</c:v>
                </c:pt>
                <c:pt idx="66">
                  <c:v>53156.838217206161</c:v>
                </c:pt>
                <c:pt idx="67">
                  <c:v>53596.052587346552</c:v>
                </c:pt>
                <c:pt idx="68">
                  <c:v>53904.646898751133</c:v>
                </c:pt>
                <c:pt idx="69">
                  <c:v>54213.569921642491</c:v>
                </c:pt>
                <c:pt idx="70">
                  <c:v>54518.211191946219</c:v>
                </c:pt>
                <c:pt idx="71">
                  <c:v>54819.290363278553</c:v>
                </c:pt>
                <c:pt idx="72">
                  <c:v>55017.70999014136</c:v>
                </c:pt>
                <c:pt idx="73">
                  <c:v>55245.017097346623</c:v>
                </c:pt>
                <c:pt idx="74">
                  <c:v>55447.42803630713</c:v>
                </c:pt>
                <c:pt idx="75">
                  <c:v>55565.078450423331</c:v>
                </c:pt>
                <c:pt idx="76">
                  <c:v>55709.301115725022</c:v>
                </c:pt>
                <c:pt idx="77">
                  <c:v>55803.515978758682</c:v>
                </c:pt>
                <c:pt idx="78">
                  <c:v>55836.389482180515</c:v>
                </c:pt>
                <c:pt idx="79">
                  <c:v>55845.158194246833</c:v>
                </c:pt>
                <c:pt idx="80">
                  <c:v>55851.234666370437</c:v>
                </c:pt>
                <c:pt idx="81">
                  <c:v>55852.190855465575</c:v>
                </c:pt>
                <c:pt idx="82">
                  <c:v>55707.629444508617</c:v>
                </c:pt>
                <c:pt idx="83">
                  <c:v>55568.036472758969</c:v>
                </c:pt>
                <c:pt idx="84">
                  <c:v>55512.807680675702</c:v>
                </c:pt>
                <c:pt idx="85">
                  <c:v>55203.202239752747</c:v>
                </c:pt>
                <c:pt idx="86">
                  <c:v>54962.782110913751</c:v>
                </c:pt>
                <c:pt idx="87">
                  <c:v>54711.212851892407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22-4D61-AB62-87E71B426F62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NR'!$AO$2:$AO$89</c:f>
              <c:numCache>
                <c:formatCode>General</c:formatCode>
                <c:ptCount val="88"/>
                <c:pt idx="0">
                  <c:v>-2546.8043972127252</c:v>
                </c:pt>
                <c:pt idx="1">
                  <c:v>-2415.4675726573105</c:v>
                </c:pt>
                <c:pt idx="2">
                  <c:v>-2237.5809034869476</c:v>
                </c:pt>
                <c:pt idx="3">
                  <c:v>-2036.5158206128351</c:v>
                </c:pt>
                <c:pt idx="4">
                  <c:v>-1797.1607584145654</c:v>
                </c:pt>
                <c:pt idx="5">
                  <c:v>-1528.6110920217936</c:v>
                </c:pt>
                <c:pt idx="6">
                  <c:v>-1225.2017474050497</c:v>
                </c:pt>
                <c:pt idx="7">
                  <c:v>-888.76847322814479</c:v>
                </c:pt>
                <c:pt idx="8">
                  <c:v>-539.18210936806213</c:v>
                </c:pt>
                <c:pt idx="9">
                  <c:v>-161.86692190383155</c:v>
                </c:pt>
                <c:pt idx="10">
                  <c:v>227.94906646252741</c:v>
                </c:pt>
                <c:pt idx="11">
                  <c:v>628.34995999803584</c:v>
                </c:pt>
                <c:pt idx="12">
                  <c:v>1036.6399380604969</c:v>
                </c:pt>
                <c:pt idx="13">
                  <c:v>1452.0522455266605</c:v>
                </c:pt>
                <c:pt idx="14">
                  <c:v>1862.5911724515393</c:v>
                </c:pt>
                <c:pt idx="15">
                  <c:v>2277.4354968768466</c:v>
                </c:pt>
                <c:pt idx="16">
                  <c:v>2683.9436497046358</c:v>
                </c:pt>
                <c:pt idx="17">
                  <c:v>3088.3765528682429</c:v>
                </c:pt>
                <c:pt idx="18">
                  <c:v>3486.7279606632555</c:v>
                </c:pt>
                <c:pt idx="19">
                  <c:v>3877.4430615238266</c:v>
                </c:pt>
                <c:pt idx="20">
                  <c:v>4257.9376679867473</c:v>
                </c:pt>
                <c:pt idx="21">
                  <c:v>4635.4515849413137</c:v>
                </c:pt>
                <c:pt idx="22">
                  <c:v>5003.4237646640941</c:v>
                </c:pt>
                <c:pt idx="23">
                  <c:v>5363.7316054917046</c:v>
                </c:pt>
                <c:pt idx="24">
                  <c:v>5711.5791600201674</c:v>
                </c:pt>
                <c:pt idx="25">
                  <c:v>6058.2849455370415</c:v>
                </c:pt>
                <c:pt idx="26">
                  <c:v>6391.452243969974</c:v>
                </c:pt>
                <c:pt idx="27">
                  <c:v>6717.0227223015409</c:v>
                </c:pt>
                <c:pt idx="28">
                  <c:v>7037.7826211918045</c:v>
                </c:pt>
                <c:pt idx="29">
                  <c:v>7350.7975319011985</c:v>
                </c:pt>
                <c:pt idx="30">
                  <c:v>7652.885962117799</c:v>
                </c:pt>
                <c:pt idx="31">
                  <c:v>7950.2683036544759</c:v>
                </c:pt>
                <c:pt idx="32">
                  <c:v>8242.3516065517706</c:v>
                </c:pt>
                <c:pt idx="33">
                  <c:v>8523.4733908275175</c:v>
                </c:pt>
                <c:pt idx="34">
                  <c:v>8802.6163050332289</c:v>
                </c:pt>
                <c:pt idx="35">
                  <c:v>9073.3968683050662</c:v>
                </c:pt>
                <c:pt idx="36">
                  <c:v>9337.6561210915552</c:v>
                </c:pt>
                <c:pt idx="37">
                  <c:v>9595.3973993780255</c:v>
                </c:pt>
                <c:pt idx="38">
                  <c:v>9849.0276063241727</c:v>
                </c:pt>
                <c:pt idx="39">
                  <c:v>10097.003586551857</c:v>
                </c:pt>
                <c:pt idx="40">
                  <c:v>10335.226258606597</c:v>
                </c:pt>
                <c:pt idx="41">
                  <c:v>10574.749510676222</c:v>
                </c:pt>
                <c:pt idx="42">
                  <c:v>10801.829349123307</c:v>
                </c:pt>
                <c:pt idx="43">
                  <c:v>11024.710429695615</c:v>
                </c:pt>
                <c:pt idx="44">
                  <c:v>11247.062403565986</c:v>
                </c:pt>
                <c:pt idx="45">
                  <c:v>11458.512056157289</c:v>
                </c:pt>
                <c:pt idx="46">
                  <c:v>11667.353655268245</c:v>
                </c:pt>
                <c:pt idx="47">
                  <c:v>11873.608139991384</c:v>
                </c:pt>
                <c:pt idx="48">
                  <c:v>12066.594861039001</c:v>
                </c:pt>
                <c:pt idx="49">
                  <c:v>12261.76249011851</c:v>
                </c:pt>
                <c:pt idx="50">
                  <c:v>12447.752886576996</c:v>
                </c:pt>
                <c:pt idx="51">
                  <c:v>12632.609440524706</c:v>
                </c:pt>
                <c:pt idx="52">
                  <c:v>12806.820632504241</c:v>
                </c:pt>
                <c:pt idx="53">
                  <c:v>12980.379575893983</c:v>
                </c:pt>
                <c:pt idx="54">
                  <c:v>13146.824918317112</c:v>
                </c:pt>
                <c:pt idx="55">
                  <c:v>13310.640389792288</c:v>
                </c:pt>
                <c:pt idx="56">
                  <c:v>13463.145194392739</c:v>
                </c:pt>
                <c:pt idx="57">
                  <c:v>13619.086305105116</c:v>
                </c:pt>
                <c:pt idx="58">
                  <c:v>13761.474517609015</c:v>
                </c:pt>
                <c:pt idx="59">
                  <c:v>13906.168467213716</c:v>
                </c:pt>
                <c:pt idx="60">
                  <c:v>14040.352456174971</c:v>
                </c:pt>
                <c:pt idx="61">
                  <c:v>14171.250287281919</c:v>
                </c:pt>
                <c:pt idx="62">
                  <c:v>14297.160314527435</c:v>
                </c:pt>
                <c:pt idx="63">
                  <c:v>14418.875950611486</c:v>
                </c:pt>
                <c:pt idx="64">
                  <c:v>14534.541284617437</c:v>
                </c:pt>
                <c:pt idx="65">
                  <c:v>14641.433968635307</c:v>
                </c:pt>
                <c:pt idx="66">
                  <c:v>14750.817274714851</c:v>
                </c:pt>
                <c:pt idx="67">
                  <c:v>14846.572327837681</c:v>
                </c:pt>
                <c:pt idx="68">
                  <c:v>14944.120995282536</c:v>
                </c:pt>
                <c:pt idx="69">
                  <c:v>15033.63372864015</c:v>
                </c:pt>
                <c:pt idx="70">
                  <c:v>15116.350847638165</c:v>
                </c:pt>
                <c:pt idx="71">
                  <c:v>15194.5946660349</c:v>
                </c:pt>
                <c:pt idx="72">
                  <c:v>15268.165172965408</c:v>
                </c:pt>
                <c:pt idx="73">
                  <c:v>15336.80387435129</c:v>
                </c:pt>
                <c:pt idx="74">
                  <c:v>15398.196958319049</c:v>
                </c:pt>
                <c:pt idx="75">
                  <c:v>15457.665247943498</c:v>
                </c:pt>
                <c:pt idx="76">
                  <c:v>15506.894103054141</c:v>
                </c:pt>
                <c:pt idx="77">
                  <c:v>15553.929499740947</c:v>
                </c:pt>
                <c:pt idx="78">
                  <c:v>15596.560161875808</c:v>
                </c:pt>
                <c:pt idx="79">
                  <c:v>15631.377342907648</c:v>
                </c:pt>
                <c:pt idx="80">
                  <c:v>15661.125262288417</c:v>
                </c:pt>
                <c:pt idx="81">
                  <c:v>15683.930331771091</c:v>
                </c:pt>
                <c:pt idx="82">
                  <c:v>15704.058975367072</c:v>
                </c:pt>
                <c:pt idx="83">
                  <c:v>15719.308706389163</c:v>
                </c:pt>
                <c:pt idx="84">
                  <c:v>15722.191504988521</c:v>
                </c:pt>
                <c:pt idx="85">
                  <c:v>15727.206994917193</c:v>
                </c:pt>
                <c:pt idx="86">
                  <c:v>15722.709569163495</c:v>
                </c:pt>
                <c:pt idx="87">
                  <c:v>15710.315133363776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22-4D61-AB62-87E71B426F62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22-4D61-AB62-87E71B426F62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NR'!$AQ$2:$AQ$89</c:f>
              <c:numCache>
                <c:formatCode>General</c:formatCode>
                <c:ptCount val="88"/>
                <c:pt idx="0">
                  <c:v>-4557.7316313594483</c:v>
                </c:pt>
                <c:pt idx="1">
                  <c:v>-4265.9895596086626</c:v>
                </c:pt>
                <c:pt idx="2">
                  <c:v>-3830.7458523245373</c:v>
                </c:pt>
                <c:pt idx="3">
                  <c:v>-3324.7837656387878</c:v>
                </c:pt>
                <c:pt idx="4">
                  <c:v>-2700.9256258211531</c:v>
                </c:pt>
                <c:pt idx="5">
                  <c:v>-1987.5005902535599</c:v>
                </c:pt>
                <c:pt idx="6">
                  <c:v>-1166.6818563776537</c:v>
                </c:pt>
                <c:pt idx="7">
                  <c:v>-244.35857087824934</c:v>
                </c:pt>
                <c:pt idx="8">
                  <c:v>717.73616814600655</c:v>
                </c:pt>
                <c:pt idx="9">
                  <c:v>1765.3172819841225</c:v>
                </c:pt>
                <c:pt idx="10">
                  <c:v>2850.9109112998335</c:v>
                </c:pt>
                <c:pt idx="11">
                  <c:v>3968.5816111069125</c:v>
                </c:pt>
                <c:pt idx="12">
                  <c:v>5110.16683145554</c:v>
                </c:pt>
                <c:pt idx="13">
                  <c:v>6273.3563787036455</c:v>
                </c:pt>
                <c:pt idx="14">
                  <c:v>7420.7003948477723</c:v>
                </c:pt>
                <c:pt idx="15">
                  <c:v>8580.9829962312251</c:v>
                </c:pt>
                <c:pt idx="16">
                  <c:v>9714.8818241703702</c:v>
                </c:pt>
                <c:pt idx="17">
                  <c:v>10842.005978378555</c:v>
                </c:pt>
                <c:pt idx="18">
                  <c:v>11949.86743403909</c:v>
                </c:pt>
                <c:pt idx="19">
                  <c:v>13033.779769777864</c:v>
                </c:pt>
                <c:pt idx="20">
                  <c:v>14085.600425871917</c:v>
                </c:pt>
                <c:pt idx="21">
                  <c:v>15128.035954652074</c:v>
                </c:pt>
                <c:pt idx="22">
                  <c:v>16140.548782348691</c:v>
                </c:pt>
                <c:pt idx="23">
                  <c:v>17129.025591045283</c:v>
                </c:pt>
                <c:pt idx="24">
                  <c:v>18078.862100963517</c:v>
                </c:pt>
                <c:pt idx="25">
                  <c:v>19024.94738986783</c:v>
                </c:pt>
                <c:pt idx="26">
                  <c:v>19929.051873453915</c:v>
                </c:pt>
                <c:pt idx="27">
                  <c:v>20809.592803474774</c:v>
                </c:pt>
                <c:pt idx="28">
                  <c:v>21675.207525976595</c:v>
                </c:pt>
                <c:pt idx="29">
                  <c:v>22516.799373866714</c:v>
                </c:pt>
                <c:pt idx="30">
                  <c:v>23324.770794045176</c:v>
                </c:pt>
                <c:pt idx="31">
                  <c:v>24118.139928064873</c:v>
                </c:pt>
                <c:pt idx="32">
                  <c:v>24895.266956878491</c:v>
                </c:pt>
                <c:pt idx="33">
                  <c:v>25638.5981925413</c:v>
                </c:pt>
                <c:pt idx="34">
                  <c:v>26375.979845563008</c:v>
                </c:pt>
                <c:pt idx="35">
                  <c:v>27087.821451092703</c:v>
                </c:pt>
                <c:pt idx="36">
                  <c:v>27779.763487280827</c:v>
                </c:pt>
                <c:pt idx="37">
                  <c:v>28451.818211574879</c:v>
                </c:pt>
                <c:pt idx="38">
                  <c:v>29111.509939223935</c:v>
                </c:pt>
                <c:pt idx="39">
                  <c:v>29754.123551688754</c:v>
                </c:pt>
                <c:pt idx="40">
                  <c:v>30366.885149220449</c:v>
                </c:pt>
                <c:pt idx="41">
                  <c:v>30984.324942375286</c:v>
                </c:pt>
                <c:pt idx="42">
                  <c:v>31563.771719530254</c:v>
                </c:pt>
                <c:pt idx="43">
                  <c:v>32130.652334916405</c:v>
                </c:pt>
                <c:pt idx="44">
                  <c:v>32696.472369863553</c:v>
                </c:pt>
                <c:pt idx="45">
                  <c:v>33229.341848142591</c:v>
                </c:pt>
                <c:pt idx="46">
                  <c:v>33754.576348275557</c:v>
                </c:pt>
                <c:pt idx="47">
                  <c:v>34272.700348557286</c:v>
                </c:pt>
                <c:pt idx="48">
                  <c:v>34750.607667981902</c:v>
                </c:pt>
                <c:pt idx="49">
                  <c:v>35235.790621295382</c:v>
                </c:pt>
                <c:pt idx="50">
                  <c:v>35693.567202714694</c:v>
                </c:pt>
                <c:pt idx="51">
                  <c:v>36148.543933060588</c:v>
                </c:pt>
                <c:pt idx="52">
                  <c:v>36571.563090536147</c:v>
                </c:pt>
                <c:pt idx="53">
                  <c:v>36993.471748027347</c:v>
                </c:pt>
                <c:pt idx="54">
                  <c:v>37394.373207646044</c:v>
                </c:pt>
                <c:pt idx="55">
                  <c:v>37788.033537970099</c:v>
                </c:pt>
                <c:pt idx="56">
                  <c:v>38147.874091933489</c:v>
                </c:pt>
                <c:pt idx="57">
                  <c:v>38519.211918247856</c:v>
                </c:pt>
                <c:pt idx="58">
                  <c:v>38849.845798306938</c:v>
                </c:pt>
                <c:pt idx="59">
                  <c:v>39188.670512609526</c:v>
                </c:pt>
                <c:pt idx="60">
                  <c:v>39496.224387108407</c:v>
                </c:pt>
                <c:pt idx="61">
                  <c:v>39794.700968729951</c:v>
                </c:pt>
                <c:pt idx="62">
                  <c:v>40079.090227919049</c:v>
                </c:pt>
                <c:pt idx="63">
                  <c:v>40351.720165458595</c:v>
                </c:pt>
                <c:pt idx="64">
                  <c:v>40606.837457507048</c:v>
                </c:pt>
                <c:pt idx="65">
                  <c:v>40836.332729957445</c:v>
                </c:pt>
                <c:pt idx="66">
                  <c:v>41074.725474510036</c:v>
                </c:pt>
                <c:pt idx="67">
                  <c:v>41272.445746154808</c:v>
                </c:pt>
                <c:pt idx="68">
                  <c:v>41477.034344495856</c:v>
                </c:pt>
                <c:pt idx="69">
                  <c:v>41658.351489771463</c:v>
                </c:pt>
                <c:pt idx="70">
                  <c:v>41819.979015963312</c:v>
                </c:pt>
                <c:pt idx="71">
                  <c:v>41969.24767430919</c:v>
                </c:pt>
                <c:pt idx="72">
                  <c:v>42105.602262474757</c:v>
                </c:pt>
                <c:pt idx="73">
                  <c:v>42228.374943297</c:v>
                </c:pt>
                <c:pt idx="74">
                  <c:v>42330.19457414106</c:v>
                </c:pt>
                <c:pt idx="75">
                  <c:v>42427.754032365847</c:v>
                </c:pt>
                <c:pt idx="76">
                  <c:v>42495.146354855839</c:v>
                </c:pt>
                <c:pt idx="77">
                  <c:v>42557.577224663939</c:v>
                </c:pt>
                <c:pt idx="78">
                  <c:v>42607.995275859008</c:v>
                </c:pt>
                <c:pt idx="79">
                  <c:v>42635.833394132715</c:v>
                </c:pt>
                <c:pt idx="80">
                  <c:v>42649.993395547091</c:v>
                </c:pt>
                <c:pt idx="81">
                  <c:v>42644.339168015387</c:v>
                </c:pt>
                <c:pt idx="82">
                  <c:v>42632.094710079924</c:v>
                </c:pt>
                <c:pt idx="83">
                  <c:v>42606.632554730408</c:v>
                </c:pt>
                <c:pt idx="84">
                  <c:v>42544.73984043541</c:v>
                </c:pt>
                <c:pt idx="85">
                  <c:v>42491.296737693294</c:v>
                </c:pt>
                <c:pt idx="86">
                  <c:v>42410.272443793838</c:v>
                </c:pt>
                <c:pt idx="87">
                  <c:v>42306.739181663695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22-4D61-AB62-87E71B426F62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NR'!$AV$2:$AV$89</c:f>
              <c:numCache>
                <c:formatCode>General</c:formatCode>
                <c:ptCount val="88"/>
                <c:pt idx="0">
                  <c:v>5410.1791215948952</c:v>
                </c:pt>
                <c:pt idx="1">
                  <c:v>4578.4090443171735</c:v>
                </c:pt>
                <c:pt idx="2">
                  <c:v>3997.5024316388285</c:v>
                </c:pt>
                <c:pt idx="3">
                  <c:v>3352.0337503552487</c:v>
                </c:pt>
                <c:pt idx="4">
                  <c:v>2854.8052755047006</c:v>
                </c:pt>
                <c:pt idx="5">
                  <c:v>2358.7245983987482</c:v>
                </c:pt>
                <c:pt idx="6">
                  <c:v>1998.7760462327196</c:v>
                </c:pt>
                <c:pt idx="7">
                  <c:v>1721.2124059350144</c:v>
                </c:pt>
                <c:pt idx="8">
                  <c:v>1409.1800695458728</c:v>
                </c:pt>
                <c:pt idx="9">
                  <c:v>1195.1665134836849</c:v>
                </c:pt>
                <c:pt idx="10">
                  <c:v>1026.9223441965696</c:v>
                </c:pt>
                <c:pt idx="11">
                  <c:v>860.3279724891745</c:v>
                </c:pt>
                <c:pt idx="12">
                  <c:v>706.63361951185834</c:v>
                </c:pt>
                <c:pt idx="13">
                  <c:v>601.05977068503489</c:v>
                </c:pt>
                <c:pt idx="14">
                  <c:v>475.39488854626325</c:v>
                </c:pt>
                <c:pt idx="15">
                  <c:v>359.69248669935041</c:v>
                </c:pt>
                <c:pt idx="16">
                  <c:v>242.89563824728248</c:v>
                </c:pt>
                <c:pt idx="17">
                  <c:v>103.8982504304513</c:v>
                </c:pt>
                <c:pt idx="18">
                  <c:v>-38.39429289032887</c:v>
                </c:pt>
                <c:pt idx="19">
                  <c:v>-136.53721924823731</c:v>
                </c:pt>
                <c:pt idx="20">
                  <c:v>-292.20978458954778</c:v>
                </c:pt>
                <c:pt idx="21">
                  <c:v>-460.62766458173792</c:v>
                </c:pt>
                <c:pt idx="22">
                  <c:v>-670.67561636244136</c:v>
                </c:pt>
                <c:pt idx="23">
                  <c:v>-847.72394613723372</c:v>
                </c:pt>
                <c:pt idx="24">
                  <c:v>-1032.5076472483124</c:v>
                </c:pt>
                <c:pt idx="25">
                  <c:v>-1279.7872234912065</c:v>
                </c:pt>
                <c:pt idx="26">
                  <c:v>-1486.4876725031936</c:v>
                </c:pt>
                <c:pt idx="27">
                  <c:v>-1741.6965474670396</c:v>
                </c:pt>
                <c:pt idx="28">
                  <c:v>-1956.6576525395649</c:v>
                </c:pt>
                <c:pt idx="29">
                  <c:v>-2224.3780716795518</c:v>
                </c:pt>
                <c:pt idx="30">
                  <c:v>-2491.6926308053371</c:v>
                </c:pt>
                <c:pt idx="31">
                  <c:v>-2753.3542587172742</c:v>
                </c:pt>
                <c:pt idx="32">
                  <c:v>-3022.531385628874</c:v>
                </c:pt>
                <c:pt idx="33">
                  <c:v>-3340.3001537386808</c:v>
                </c:pt>
                <c:pt idx="34">
                  <c:v>-3593.3552690122706</c:v>
                </c:pt>
                <c:pt idx="35">
                  <c:v>-3895.3147222496336</c:v>
                </c:pt>
                <c:pt idx="36">
                  <c:v>-4204.7473731296559</c:v>
                </c:pt>
                <c:pt idx="37">
                  <c:v>-4495.0354736634035</c:v>
                </c:pt>
                <c:pt idx="38">
                  <c:v>-4797.0877996540294</c:v>
                </c:pt>
                <c:pt idx="39">
                  <c:v>-5097.8956583350227</c:v>
                </c:pt>
                <c:pt idx="40">
                  <c:v>-5412.0639404910398</c:v>
                </c:pt>
                <c:pt idx="41">
                  <c:v>-5690.1381596084466</c:v>
                </c:pt>
                <c:pt idx="42">
                  <c:v>-6023.5163776383852</c:v>
                </c:pt>
                <c:pt idx="43">
                  <c:v>-6332.2116439321399</c:v>
                </c:pt>
                <c:pt idx="44">
                  <c:v>-6615.4084484968735</c:v>
                </c:pt>
                <c:pt idx="45">
                  <c:v>-6947.7518548559892</c:v>
                </c:pt>
                <c:pt idx="46">
                  <c:v>-7218.19227680318</c:v>
                </c:pt>
                <c:pt idx="47">
                  <c:v>-7492.0493198605182</c:v>
                </c:pt>
                <c:pt idx="48">
                  <c:v>-7852.5920430436236</c:v>
                </c:pt>
                <c:pt idx="49">
                  <c:v>-8093.6619563718486</c:v>
                </c:pt>
                <c:pt idx="50">
                  <c:v>-8410.8808353291752</c:v>
                </c:pt>
                <c:pt idx="51">
                  <c:v>-8647.6720875516112</c:v>
                </c:pt>
                <c:pt idx="52">
                  <c:v>-8981.9905095170834</c:v>
                </c:pt>
                <c:pt idx="53">
                  <c:v>-9208.9118303058713</c:v>
                </c:pt>
                <c:pt idx="54">
                  <c:v>-9492.677472861069</c:v>
                </c:pt>
                <c:pt idx="55">
                  <c:v>-9724.8961613959691</c:v>
                </c:pt>
                <c:pt idx="56">
                  <c:v>-10051.491231001135</c:v>
                </c:pt>
                <c:pt idx="57">
                  <c:v>-10217.872295003224</c:v>
                </c:pt>
                <c:pt idx="58">
                  <c:v>-10531.805788844744</c:v>
                </c:pt>
                <c:pt idx="59">
                  <c:v>-10696.640217448927</c:v>
                </c:pt>
                <c:pt idx="60">
                  <c:v>-10974.994781414745</c:v>
                </c:pt>
                <c:pt idx="61">
                  <c:v>-11178.8095873044</c:v>
                </c:pt>
                <c:pt idx="62">
                  <c:v>-11375.545800416352</c:v>
                </c:pt>
                <c:pt idx="63">
                  <c:v>-11587.800170425762</c:v>
                </c:pt>
                <c:pt idx="64">
                  <c:v>-11731.383807452141</c:v>
                </c:pt>
                <c:pt idx="65">
                  <c:v>-11998.266530699009</c:v>
                </c:pt>
                <c:pt idx="66">
                  <c:v>-12082.112742696125</c:v>
                </c:pt>
                <c:pt idx="67">
                  <c:v>-12323.606841191744</c:v>
                </c:pt>
                <c:pt idx="68">
                  <c:v>-12427.612554255276</c:v>
                </c:pt>
                <c:pt idx="69">
                  <c:v>-12555.218431871028</c:v>
                </c:pt>
                <c:pt idx="70">
                  <c:v>-12698.232175982906</c:v>
                </c:pt>
                <c:pt idx="71">
                  <c:v>-12850.042688969363</c:v>
                </c:pt>
                <c:pt idx="72">
                  <c:v>-12912.107727666604</c:v>
                </c:pt>
                <c:pt idx="73">
                  <c:v>-13016.642154049623</c:v>
                </c:pt>
                <c:pt idx="74">
                  <c:v>-13117.23346216607</c:v>
                </c:pt>
                <c:pt idx="75">
                  <c:v>-13137.324418057484</c:v>
                </c:pt>
                <c:pt idx="76">
                  <c:v>-13214.154760869184</c:v>
                </c:pt>
                <c:pt idx="77">
                  <c:v>-13245.938754094743</c:v>
                </c:pt>
                <c:pt idx="78">
                  <c:v>-13228.394206321507</c:v>
                </c:pt>
                <c:pt idx="79">
                  <c:v>-13209.324800114118</c:v>
                </c:pt>
                <c:pt idx="80">
                  <c:v>-13201.241270823346</c:v>
                </c:pt>
                <c:pt idx="81">
                  <c:v>-13207.851687450187</c:v>
                </c:pt>
                <c:pt idx="82">
                  <c:v>-13075.534734428693</c:v>
                </c:pt>
                <c:pt idx="83">
                  <c:v>-12961.403918028562</c:v>
                </c:pt>
                <c:pt idx="84">
                  <c:v>-12968.067840240292</c:v>
                </c:pt>
                <c:pt idx="85">
                  <c:v>-12711.905502059453</c:v>
                </c:pt>
                <c:pt idx="86">
                  <c:v>-12552.509667119914</c:v>
                </c:pt>
                <c:pt idx="87">
                  <c:v>-12404.473670228712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22-4D61-AB62-87E71B426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816640147960792E-2"/>
          <c:y val="4.0056006010401324E-2"/>
          <c:w val="0.78029706172114988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Punkt1</c:v>
          </c:tx>
          <c:spPr>
            <a:ln w="28575">
              <a:noFill/>
            </a:ln>
          </c:spPr>
          <c:xVal>
            <c:numRef>
              <c:f>'Kraft 55 NR'!$G$2:$G$90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'Kraft 55 NR'!$B$2:$B$90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34-4BAC-A0DC-D44F8C37D9FE}"/>
            </c:ext>
          </c:extLst>
        </c:ser>
        <c:ser>
          <c:idx val="1"/>
          <c:order val="1"/>
          <c:tx>
            <c:v>Punkt2</c:v>
          </c:tx>
          <c:spPr>
            <a:ln w="28575">
              <a:noFill/>
            </a:ln>
          </c:spPr>
          <c:xVal>
            <c:numRef>
              <c:f>'Kraft 55 NR'!$D$2:$D$90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'Kraft 55 NR'!$J$2:$J$90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34-4BAC-A0DC-D44F8C37D9FE}"/>
            </c:ext>
          </c:extLst>
        </c:ser>
        <c:ser>
          <c:idx val="2"/>
          <c:order val="2"/>
          <c:tx>
            <c:v>D</c:v>
          </c:tx>
          <c:spPr>
            <a:ln w="28575">
              <a:noFill/>
            </a:ln>
          </c:spPr>
          <c:xVal>
            <c:numRef>
              <c:f>'Kraft 55 NR'!$Q$2:$Q$89</c:f>
              <c:numCache>
                <c:formatCode>General</c:formatCode>
                <c:ptCount val="88"/>
                <c:pt idx="0">
                  <c:v>34.422617680177879</c:v>
                </c:pt>
                <c:pt idx="1">
                  <c:v>38.429526778130686</c:v>
                </c:pt>
                <c:pt idx="2">
                  <c:v>41.420680043566712</c:v>
                </c:pt>
                <c:pt idx="3">
                  <c:v>43.869236648375832</c:v>
                </c:pt>
                <c:pt idx="4">
                  <c:v>45.454434266555864</c:v>
                </c:pt>
                <c:pt idx="5">
                  <c:v>46.357403583726679</c:v>
                </c:pt>
                <c:pt idx="6">
                  <c:v>46.454321297146777</c:v>
                </c:pt>
                <c:pt idx="7">
                  <c:v>45.787590875395409</c:v>
                </c:pt>
                <c:pt idx="8">
                  <c:v>44.765026281306064</c:v>
                </c:pt>
                <c:pt idx="9">
                  <c:v>43.078811982544977</c:v>
                </c:pt>
                <c:pt idx="10">
                  <c:v>41.044807157542778</c:v>
                </c:pt>
                <c:pt idx="11">
                  <c:v>38.71692666201762</c:v>
                </c:pt>
                <c:pt idx="12">
                  <c:v>36.138298961457764</c:v>
                </c:pt>
                <c:pt idx="13">
                  <c:v>33.330206168467683</c:v>
                </c:pt>
                <c:pt idx="14">
                  <c:v>30.554463938194921</c:v>
                </c:pt>
                <c:pt idx="15">
                  <c:v>27.61633641984001</c:v>
                </c:pt>
                <c:pt idx="16">
                  <c:v>24.77925183150591</c:v>
                </c:pt>
                <c:pt idx="17">
                  <c:v>21.919516504826845</c:v>
                </c:pt>
                <c:pt idx="18">
                  <c:v>19.117229812573793</c:v>
                </c:pt>
                <c:pt idx="19">
                  <c:v>16.408390257618212</c:v>
                </c:pt>
                <c:pt idx="20">
                  <c:v>13.853309999658562</c:v>
                </c:pt>
                <c:pt idx="21">
                  <c:v>11.29713373126779</c:v>
                </c:pt>
                <c:pt idx="22">
                  <c:v>8.8816012932906521</c:v>
                </c:pt>
                <c:pt idx="23">
                  <c:v>6.5700874902812583</c:v>
                </c:pt>
                <c:pt idx="24">
                  <c:v>4.4511142277234095</c:v>
                </c:pt>
                <c:pt idx="25">
                  <c:v>2.3009042208554304</c:v>
                </c:pt>
                <c:pt idx="26">
                  <c:v>0.37414382181505007</c:v>
                </c:pt>
                <c:pt idx="27">
                  <c:v>-1.4562292722026384</c:v>
                </c:pt>
                <c:pt idx="28">
                  <c:v>-3.2440191521265018</c:v>
                </c:pt>
                <c:pt idx="29">
                  <c:v>-4.9304009710743646</c:v>
                </c:pt>
                <c:pt idx="30">
                  <c:v>-6.4548399004648171</c:v>
                </c:pt>
                <c:pt idx="31">
                  <c:v>-7.9378259065132344</c:v>
                </c:pt>
                <c:pt idx="32">
                  <c:v>-9.3732477050310159</c:v>
                </c:pt>
                <c:pt idx="33">
                  <c:v>-10.644662279052302</c:v>
                </c:pt>
                <c:pt idx="34">
                  <c:v>-11.934202116885386</c:v>
                </c:pt>
                <c:pt idx="35">
                  <c:v>-13.119702297147088</c:v>
                </c:pt>
                <c:pt idx="36">
                  <c:v>-14.236346773935875</c:v>
                </c:pt>
                <c:pt idx="37">
                  <c:v>-15.279276159185006</c:v>
                </c:pt>
                <c:pt idx="38">
                  <c:v>-16.308765653703812</c:v>
                </c:pt>
                <c:pt idx="39">
                  <c:v>-17.287776993513923</c:v>
                </c:pt>
                <c:pt idx="40">
                  <c:v>-18.132390730001962</c:v>
                </c:pt>
                <c:pt idx="41">
                  <c:v>-19.080221259250187</c:v>
                </c:pt>
                <c:pt idx="42">
                  <c:v>-19.844787437376272</c:v>
                </c:pt>
                <c:pt idx="43">
                  <c:v>-20.588548627841284</c:v>
                </c:pt>
                <c:pt idx="44">
                  <c:v>-21.39787412958173</c:v>
                </c:pt>
                <c:pt idx="45">
                  <c:v>-22.061681484348355</c:v>
                </c:pt>
                <c:pt idx="46">
                  <c:v>-22.737114114337338</c:v>
                </c:pt>
                <c:pt idx="47">
                  <c:v>-23.448758512362552</c:v>
                </c:pt>
                <c:pt idx="48">
                  <c:v>-23.967009638103967</c:v>
                </c:pt>
                <c:pt idx="49">
                  <c:v>-24.599797720662803</c:v>
                </c:pt>
                <c:pt idx="50">
                  <c:v>-25.135142459469847</c:v>
                </c:pt>
                <c:pt idx="51">
                  <c:v>-25.718495143011292</c:v>
                </c:pt>
                <c:pt idx="52">
                  <c:v>-26.174473201513528</c:v>
                </c:pt>
                <c:pt idx="53">
                  <c:v>-26.699182433312536</c:v>
                </c:pt>
                <c:pt idx="54">
                  <c:v>-27.1635929224691</c:v>
                </c:pt>
                <c:pt idx="55">
                  <c:v>-27.657416086285185</c:v>
                </c:pt>
                <c:pt idx="56">
                  <c:v>-28.010350814530849</c:v>
                </c:pt>
                <c:pt idx="57">
                  <c:v>-28.516021551990125</c:v>
                </c:pt>
                <c:pt idx="58">
                  <c:v>-28.836440676840184</c:v>
                </c:pt>
                <c:pt idx="59">
                  <c:v>-29.292523893653819</c:v>
                </c:pt>
                <c:pt idx="60">
                  <c:v>-29.625392960957541</c:v>
                </c:pt>
                <c:pt idx="61">
                  <c:v>-29.980272145604854</c:v>
                </c:pt>
                <c:pt idx="62">
                  <c:v>-30.329796778133268</c:v>
                </c:pt>
                <c:pt idx="63">
                  <c:v>-30.684515048755973</c:v>
                </c:pt>
                <c:pt idx="64">
                  <c:v>-31.005589833790744</c:v>
                </c:pt>
                <c:pt idx="65">
                  <c:v>-31.251124446795185</c:v>
                </c:pt>
                <c:pt idx="66">
                  <c:v>-31.63679246798884</c:v>
                </c:pt>
                <c:pt idx="67">
                  <c:v>-31.841999992205501</c:v>
                </c:pt>
                <c:pt idx="68">
                  <c:v>-32.179758177013973</c:v>
                </c:pt>
                <c:pt idx="69">
                  <c:v>-32.45634588196026</c:v>
                </c:pt>
                <c:pt idx="70">
                  <c:v>-32.685795151644555</c:v>
                </c:pt>
                <c:pt idx="71">
                  <c:v>-32.921079232311904</c:v>
                </c:pt>
                <c:pt idx="72">
                  <c:v>-33.163397830487362</c:v>
                </c:pt>
                <c:pt idx="73">
                  <c:v>-33.409180934379002</c:v>
                </c:pt>
                <c:pt idx="74">
                  <c:v>-33.604278628726838</c:v>
                </c:pt>
                <c:pt idx="75">
                  <c:v>-33.863145848185447</c:v>
                </c:pt>
                <c:pt idx="76">
                  <c:v>-34.011641631684832</c:v>
                </c:pt>
                <c:pt idx="77">
                  <c:v>-34.225056989010191</c:v>
                </c:pt>
                <c:pt idx="78">
                  <c:v>-34.44640503803889</c:v>
                </c:pt>
                <c:pt idx="79">
                  <c:v>-34.607190436241581</c:v>
                </c:pt>
                <c:pt idx="80">
                  <c:v>-34.781242773056341</c:v>
                </c:pt>
                <c:pt idx="81">
                  <c:v>-34.911832330705217</c:v>
                </c:pt>
                <c:pt idx="82">
                  <c:v>-35.092867630725188</c:v>
                </c:pt>
                <c:pt idx="83">
                  <c:v>-35.280495784488537</c:v>
                </c:pt>
                <c:pt idx="84">
                  <c:v>-35.321055836870912</c:v>
                </c:pt>
                <c:pt idx="85">
                  <c:v>-35.516734234805121</c:v>
                </c:pt>
                <c:pt idx="86">
                  <c:v>-35.619602997624803</c:v>
                </c:pt>
                <c:pt idx="87">
                  <c:v>-35.674810975000497</c:v>
                </c:pt>
              </c:numCache>
            </c:numRef>
          </c:xVal>
          <c:yVal>
            <c:numRef>
              <c:f>'Kraft 55 NR'!$R$2:$R$89</c:f>
              <c:numCache>
                <c:formatCode>General</c:formatCode>
                <c:ptCount val="88"/>
                <c:pt idx="0">
                  <c:v>-50.950908150571344</c:v>
                </c:pt>
                <c:pt idx="1">
                  <c:v>-46.830802248647991</c:v>
                </c:pt>
                <c:pt idx="2">
                  <c:v>-41.560935948972201</c:v>
                </c:pt>
                <c:pt idx="3">
                  <c:v>-36.356261872912434</c:v>
                </c:pt>
                <c:pt idx="4">
                  <c:v>-30.638328812990263</c:v>
                </c:pt>
                <c:pt idx="5">
                  <c:v>-25.011556497895768</c:v>
                </c:pt>
                <c:pt idx="6">
                  <c:v>-19.159213626262932</c:v>
                </c:pt>
                <c:pt idx="7">
                  <c:v>-13.363415668763604</c:v>
                </c:pt>
                <c:pt idx="8">
                  <c:v>-7.9798189002548012</c:v>
                </c:pt>
                <c:pt idx="9">
                  <c:v>-2.7428634138709151</c:v>
                </c:pt>
                <c:pt idx="10">
                  <c:v>2.2370560020833392</c:v>
                </c:pt>
                <c:pt idx="11">
                  <c:v>6.7956022760063632</c:v>
                </c:pt>
                <c:pt idx="12">
                  <c:v>10.964118604234768</c:v>
                </c:pt>
                <c:pt idx="13">
                  <c:v>14.849404593279989</c:v>
                </c:pt>
                <c:pt idx="14">
                  <c:v>18.363956549425424</c:v>
                </c:pt>
                <c:pt idx="15">
                  <c:v>21.501937731135033</c:v>
                </c:pt>
                <c:pt idx="16">
                  <c:v>24.386881712430764</c:v>
                </c:pt>
                <c:pt idx="17">
                  <c:v>26.888400121733625</c:v>
                </c:pt>
                <c:pt idx="18">
                  <c:v>29.136682509019991</c:v>
                </c:pt>
                <c:pt idx="19">
                  <c:v>31.319588254363307</c:v>
                </c:pt>
                <c:pt idx="20">
                  <c:v>33.178430392527702</c:v>
                </c:pt>
                <c:pt idx="21">
                  <c:v>34.761045593092128</c:v>
                </c:pt>
                <c:pt idx="22">
                  <c:v>36.101328573909235</c:v>
                </c:pt>
                <c:pt idx="23">
                  <c:v>37.426945379956834</c:v>
                </c:pt>
                <c:pt idx="24">
                  <c:v>38.686262250171737</c:v>
                </c:pt>
                <c:pt idx="25">
                  <c:v>39.558578736090602</c:v>
                </c:pt>
                <c:pt idx="26">
                  <c:v>40.57470777593219</c:v>
                </c:pt>
                <c:pt idx="27">
                  <c:v>41.377796633536512</c:v>
                </c:pt>
                <c:pt idx="28">
                  <c:v>42.20030050436192</c:v>
                </c:pt>
                <c:pt idx="29">
                  <c:v>42.824661219008213</c:v>
                </c:pt>
                <c:pt idx="30">
                  <c:v>43.472302245712065</c:v>
                </c:pt>
                <c:pt idx="31">
                  <c:v>44.068005538496074</c:v>
                </c:pt>
                <c:pt idx="32">
                  <c:v>44.580919379738134</c:v>
                </c:pt>
                <c:pt idx="33">
                  <c:v>45.011970665663824</c:v>
                </c:pt>
                <c:pt idx="34">
                  <c:v>45.521625866314537</c:v>
                </c:pt>
                <c:pt idx="35">
                  <c:v>45.905755165730724</c:v>
                </c:pt>
                <c:pt idx="36">
                  <c:v>46.256825414473205</c:v>
                </c:pt>
                <c:pt idx="37">
                  <c:v>46.661289281661546</c:v>
                </c:pt>
                <c:pt idx="38">
                  <c:v>46.97558390151076</c:v>
                </c:pt>
                <c:pt idx="39">
                  <c:v>47.27682847994874</c:v>
                </c:pt>
                <c:pt idx="40">
                  <c:v>47.61777239154965</c:v>
                </c:pt>
                <c:pt idx="41">
                  <c:v>47.886394494307424</c:v>
                </c:pt>
                <c:pt idx="42">
                  <c:v>48.140672988675163</c:v>
                </c:pt>
                <c:pt idx="43">
                  <c:v>48.432766143814796</c:v>
                </c:pt>
                <c:pt idx="44">
                  <c:v>48.668968562029619</c:v>
                </c:pt>
                <c:pt idx="45">
                  <c:v>48.882311495328878</c:v>
                </c:pt>
                <c:pt idx="46">
                  <c:v>49.196469292425306</c:v>
                </c:pt>
                <c:pt idx="47">
                  <c:v>49.412236349249689</c:v>
                </c:pt>
                <c:pt idx="48">
                  <c:v>49.580334739354669</c:v>
                </c:pt>
                <c:pt idx="49">
                  <c:v>49.877820015217985</c:v>
                </c:pt>
                <c:pt idx="50">
                  <c:v>50.054331786827355</c:v>
                </c:pt>
                <c:pt idx="51">
                  <c:v>50.333351592012839</c:v>
                </c:pt>
                <c:pt idx="52">
                  <c:v>50.483615772000597</c:v>
                </c:pt>
                <c:pt idx="53">
                  <c:v>50.771194460928236</c:v>
                </c:pt>
                <c:pt idx="54">
                  <c:v>50.960034301418084</c:v>
                </c:pt>
                <c:pt idx="55">
                  <c:v>51.199191439241318</c:v>
                </c:pt>
                <c:pt idx="56">
                  <c:v>51.349151450474537</c:v>
                </c:pt>
                <c:pt idx="57">
                  <c:v>51.654612098117859</c:v>
                </c:pt>
                <c:pt idx="58">
                  <c:v>51.809508122632074</c:v>
                </c:pt>
                <c:pt idx="59">
                  <c:v>52.106854747152205</c:v>
                </c:pt>
                <c:pt idx="60">
                  <c:v>52.267892140510853</c:v>
                </c:pt>
                <c:pt idx="61">
                  <c:v>52.53381914918976</c:v>
                </c:pt>
                <c:pt idx="62">
                  <c:v>52.790404907509341</c:v>
                </c:pt>
                <c:pt idx="63">
                  <c:v>52.98398032136388</c:v>
                </c:pt>
                <c:pt idx="64">
                  <c:v>53.324732925449048</c:v>
                </c:pt>
                <c:pt idx="65">
                  <c:v>53.474401824226653</c:v>
                </c:pt>
                <c:pt idx="66">
                  <c:v>53.810480251739492</c:v>
                </c:pt>
                <c:pt idx="67">
                  <c:v>54.00667596357286</c:v>
                </c:pt>
                <c:pt idx="68">
                  <c:v>54.30329758809448</c:v>
                </c:pt>
                <c:pt idx="69">
                  <c:v>54.591671554614528</c:v>
                </c:pt>
                <c:pt idx="70">
                  <c:v>54.88024916754231</c:v>
                </c:pt>
                <c:pt idx="71">
                  <c:v>55.125759121557579</c:v>
                </c:pt>
                <c:pt idx="72">
                  <c:v>55.503800202418532</c:v>
                </c:pt>
                <c:pt idx="73">
                  <c:v>55.777902781689413</c:v>
                </c:pt>
                <c:pt idx="74">
                  <c:v>56.091228394181449</c:v>
                </c:pt>
                <c:pt idx="75">
                  <c:v>56.458693561239599</c:v>
                </c:pt>
                <c:pt idx="76">
                  <c:v>56.819784156381374</c:v>
                </c:pt>
                <c:pt idx="77">
                  <c:v>57.170325973095309</c:v>
                </c:pt>
                <c:pt idx="78">
                  <c:v>57.577411834319655</c:v>
                </c:pt>
                <c:pt idx="79">
                  <c:v>58.028626935983482</c:v>
                </c:pt>
                <c:pt idx="80">
                  <c:v>58.424037256604436</c:v>
                </c:pt>
                <c:pt idx="81">
                  <c:v>58.821604316364656</c:v>
                </c:pt>
                <c:pt idx="82">
                  <c:v>59.377178716875605</c:v>
                </c:pt>
                <c:pt idx="83">
                  <c:v>59.875991244036292</c:v>
                </c:pt>
                <c:pt idx="84">
                  <c:v>60.307067661540025</c:v>
                </c:pt>
                <c:pt idx="85">
                  <c:v>60.98439164303614</c:v>
                </c:pt>
                <c:pt idx="86">
                  <c:v>61.580893273393528</c:v>
                </c:pt>
                <c:pt idx="87">
                  <c:v>62.186526585952031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34-4BAC-A0DC-D44F8C37D9FE}"/>
            </c:ext>
          </c:extLst>
        </c:ser>
        <c:ser>
          <c:idx val="3"/>
          <c:order val="3"/>
          <c:tx>
            <c:v>E</c:v>
          </c:tx>
          <c:spPr>
            <a:ln w="28575">
              <a:noFill/>
            </a:ln>
          </c:spPr>
          <c:xVal>
            <c:numRef>
              <c:f>'Kraft 55 NR'!$T$2:$T$90</c:f>
              <c:numCache>
                <c:formatCode>General</c:formatCode>
                <c:ptCount val="89"/>
                <c:pt idx="0">
                  <c:v>-125</c:v>
                </c:pt>
                <c:pt idx="1">
                  <c:v>-124.17129999999999</c:v>
                </c:pt>
                <c:pt idx="2">
                  <c:v>-123.37249999999999</c:v>
                </c:pt>
                <c:pt idx="3">
                  <c:v>-122.60720000000002</c:v>
                </c:pt>
                <c:pt idx="4">
                  <c:v>-121.88779999999998</c:v>
                </c:pt>
                <c:pt idx="5">
                  <c:v>-121.21429999999999</c:v>
                </c:pt>
                <c:pt idx="6">
                  <c:v>-120.59259999999999</c:v>
                </c:pt>
                <c:pt idx="7">
                  <c:v>-120.0223</c:v>
                </c:pt>
                <c:pt idx="8">
                  <c:v>-119.49640000000001</c:v>
                </c:pt>
                <c:pt idx="9">
                  <c:v>-119.02069999999999</c:v>
                </c:pt>
                <c:pt idx="10">
                  <c:v>-118.5812</c:v>
                </c:pt>
                <c:pt idx="11">
                  <c:v>-118.18509999999999</c:v>
                </c:pt>
                <c:pt idx="12">
                  <c:v>-117.8176</c:v>
                </c:pt>
                <c:pt idx="13">
                  <c:v>-117.4752</c:v>
                </c:pt>
                <c:pt idx="14">
                  <c:v>-117.15409999999999</c:v>
                </c:pt>
                <c:pt idx="15">
                  <c:v>-116.8506</c:v>
                </c:pt>
                <c:pt idx="16">
                  <c:v>-116.5547</c:v>
                </c:pt>
                <c:pt idx="17">
                  <c:v>-116.2689</c:v>
                </c:pt>
                <c:pt idx="18">
                  <c:v>-115.9816</c:v>
                </c:pt>
                <c:pt idx="19">
                  <c:v>-115.69279999999999</c:v>
                </c:pt>
                <c:pt idx="20">
                  <c:v>-115.4016</c:v>
                </c:pt>
                <c:pt idx="21">
                  <c:v>-115.10180000000001</c:v>
                </c:pt>
                <c:pt idx="22">
                  <c:v>-114.79</c:v>
                </c:pt>
                <c:pt idx="23">
                  <c:v>-114.46669999999999</c:v>
                </c:pt>
                <c:pt idx="24">
                  <c:v>-114.12769999999999</c:v>
                </c:pt>
                <c:pt idx="25">
                  <c:v>-113.7706</c:v>
                </c:pt>
                <c:pt idx="26">
                  <c:v>-113.39990000000002</c:v>
                </c:pt>
                <c:pt idx="27">
                  <c:v>-113.01049999999999</c:v>
                </c:pt>
                <c:pt idx="28">
                  <c:v>-112.59939999999999</c:v>
                </c:pt>
                <c:pt idx="29">
                  <c:v>-112.16759999999999</c:v>
                </c:pt>
                <c:pt idx="30">
                  <c:v>-111.717</c:v>
                </c:pt>
                <c:pt idx="31">
                  <c:v>-111.2437</c:v>
                </c:pt>
                <c:pt idx="32">
                  <c:v>-110.7491</c:v>
                </c:pt>
                <c:pt idx="33">
                  <c:v>-110.23220000000001</c:v>
                </c:pt>
                <c:pt idx="34">
                  <c:v>-109.69200000000001</c:v>
                </c:pt>
                <c:pt idx="35">
                  <c:v>-109.1319</c:v>
                </c:pt>
                <c:pt idx="36">
                  <c:v>-108.5474</c:v>
                </c:pt>
                <c:pt idx="37">
                  <c:v>-107.94460000000001</c:v>
                </c:pt>
                <c:pt idx="38">
                  <c:v>-107.31480000000001</c:v>
                </c:pt>
                <c:pt idx="39">
                  <c:v>-106.66560000000001</c:v>
                </c:pt>
                <c:pt idx="40">
                  <c:v>-105.99449999999999</c:v>
                </c:pt>
                <c:pt idx="41">
                  <c:v>-105.30030000000001</c:v>
                </c:pt>
                <c:pt idx="42">
                  <c:v>-104.58560000000001</c:v>
                </c:pt>
                <c:pt idx="43">
                  <c:v>-103.85149999999999</c:v>
                </c:pt>
                <c:pt idx="44">
                  <c:v>-103.09179999999998</c:v>
                </c:pt>
                <c:pt idx="45">
                  <c:v>-102.31549999999999</c:v>
                </c:pt>
                <c:pt idx="46">
                  <c:v>-101.5198</c:v>
                </c:pt>
                <c:pt idx="47">
                  <c:v>-100.69980000000001</c:v>
                </c:pt>
                <c:pt idx="48">
                  <c:v>-99.86569999999999</c:v>
                </c:pt>
                <c:pt idx="49">
                  <c:v>-99.008600000000001</c:v>
                </c:pt>
                <c:pt idx="50">
                  <c:v>-98.132199999999997</c:v>
                </c:pt>
                <c:pt idx="51">
                  <c:v>-97.240299999999991</c:v>
                </c:pt>
                <c:pt idx="52">
                  <c:v>-96.329099999999997</c:v>
                </c:pt>
                <c:pt idx="53">
                  <c:v>-95.397699999999986</c:v>
                </c:pt>
                <c:pt idx="54">
                  <c:v>-94.453099999999992</c:v>
                </c:pt>
                <c:pt idx="55">
                  <c:v>-93.4893</c:v>
                </c:pt>
                <c:pt idx="56">
                  <c:v>-92.512700000000024</c:v>
                </c:pt>
                <c:pt idx="57">
                  <c:v>-91.514399999999995</c:v>
                </c:pt>
                <c:pt idx="58">
                  <c:v>-90.506800000000013</c:v>
                </c:pt>
                <c:pt idx="59">
                  <c:v>-89.478899999999996</c:v>
                </c:pt>
                <c:pt idx="60">
                  <c:v>-88.441700000000012</c:v>
                </c:pt>
                <c:pt idx="61">
                  <c:v>-87.38669999999999</c:v>
                </c:pt>
                <c:pt idx="62">
                  <c:v>-86.318799999999996</c:v>
                </c:pt>
                <c:pt idx="63">
                  <c:v>-85.239099999999993</c:v>
                </c:pt>
                <c:pt idx="64">
                  <c:v>-84.146599999999992</c:v>
                </c:pt>
                <c:pt idx="65">
                  <c:v>-83.043599999999998</c:v>
                </c:pt>
                <c:pt idx="66">
                  <c:v>-81.925300000000007</c:v>
                </c:pt>
                <c:pt idx="67">
                  <c:v>-80.801599999999993</c:v>
                </c:pt>
                <c:pt idx="68">
                  <c:v>-79.662499999999994</c:v>
                </c:pt>
                <c:pt idx="69">
                  <c:v>-78.514399999999995</c:v>
                </c:pt>
                <c:pt idx="70">
                  <c:v>-77.359499999999997</c:v>
                </c:pt>
                <c:pt idx="71">
                  <c:v>-76.196699999999993</c:v>
                </c:pt>
                <c:pt idx="72">
                  <c:v>-75.02239999999999</c:v>
                </c:pt>
                <c:pt idx="73">
                  <c:v>-73.842600000000004</c:v>
                </c:pt>
                <c:pt idx="74">
                  <c:v>-72.654899999999998</c:v>
                </c:pt>
                <c:pt idx="75">
                  <c:v>-71.460700000000003</c:v>
                </c:pt>
                <c:pt idx="76">
                  <c:v>-70.262100000000004</c:v>
                </c:pt>
                <c:pt idx="77">
                  <c:v>-69.056899999999985</c:v>
                </c:pt>
                <c:pt idx="78">
                  <c:v>-67.848799999999997</c:v>
                </c:pt>
                <c:pt idx="79">
                  <c:v>-66.638800000000003</c:v>
                </c:pt>
                <c:pt idx="80">
                  <c:v>-65.424600000000012</c:v>
                </c:pt>
                <c:pt idx="81">
                  <c:v>-64.209999999999994</c:v>
                </c:pt>
                <c:pt idx="82">
                  <c:v>-62.990900000000003</c:v>
                </c:pt>
                <c:pt idx="83">
                  <c:v>-61.774800000000006</c:v>
                </c:pt>
                <c:pt idx="84">
                  <c:v>-60.560699999999997</c:v>
                </c:pt>
                <c:pt idx="85">
                  <c:v>-59.342000000000006</c:v>
                </c:pt>
                <c:pt idx="86">
                  <c:v>-58.13239999999999</c:v>
                </c:pt>
                <c:pt idx="87">
                  <c:v>-56.924199999999999</c:v>
                </c:pt>
                <c:pt idx="88">
                  <c:v>-55.72</c:v>
                </c:pt>
              </c:numCache>
            </c:numRef>
          </c:xVal>
          <c:yVal>
            <c:numRef>
              <c:f>'Kraft 55 NR'!$U$2:$U$90</c:f>
              <c:numCache>
                <c:formatCode>General</c:formatCode>
                <c:ptCount val="89"/>
                <c:pt idx="0">
                  <c:v>-5</c:v>
                </c:pt>
                <c:pt idx="1">
                  <c:v>-2.2227000000000006</c:v>
                </c:pt>
                <c:pt idx="2">
                  <c:v>0.60550000000000015</c:v>
                </c:pt>
                <c:pt idx="3">
                  <c:v>3.4774000000000003</c:v>
                </c:pt>
                <c:pt idx="4">
                  <c:v>6.3762000000000008</c:v>
                </c:pt>
                <c:pt idx="5">
                  <c:v>9.2921000000000014</c:v>
                </c:pt>
                <c:pt idx="6">
                  <c:v>12.208399999999997</c:v>
                </c:pt>
                <c:pt idx="7">
                  <c:v>15.117699999999999</c:v>
                </c:pt>
                <c:pt idx="8">
                  <c:v>18.011200000000002</c:v>
                </c:pt>
                <c:pt idx="9">
                  <c:v>20.872499999999999</c:v>
                </c:pt>
                <c:pt idx="10">
                  <c:v>23.697000000000006</c:v>
                </c:pt>
                <c:pt idx="11">
                  <c:v>26.481299999999997</c:v>
                </c:pt>
                <c:pt idx="12">
                  <c:v>29.216200000000001</c:v>
                </c:pt>
                <c:pt idx="13">
                  <c:v>31.897600000000001</c:v>
                </c:pt>
                <c:pt idx="14">
                  <c:v>34.528500000000001</c:v>
                </c:pt>
                <c:pt idx="15">
                  <c:v>37.103799999999993</c:v>
                </c:pt>
                <c:pt idx="16">
                  <c:v>39.623700000000007</c:v>
                </c:pt>
                <c:pt idx="17">
                  <c:v>42.087900000000005</c:v>
                </c:pt>
                <c:pt idx="18">
                  <c:v>44.497199999999999</c:v>
                </c:pt>
                <c:pt idx="19">
                  <c:v>46.851399999999991</c:v>
                </c:pt>
                <c:pt idx="20">
                  <c:v>49.154999999999994</c:v>
                </c:pt>
                <c:pt idx="21">
                  <c:v>51.405999999999999</c:v>
                </c:pt>
                <c:pt idx="22">
                  <c:v>53.609000000000002</c:v>
                </c:pt>
                <c:pt idx="23">
                  <c:v>55.7669</c:v>
                </c:pt>
                <c:pt idx="24">
                  <c:v>57.875700000000002</c:v>
                </c:pt>
                <c:pt idx="25">
                  <c:v>59.942</c:v>
                </c:pt>
                <c:pt idx="26">
                  <c:v>61.965500000000006</c:v>
                </c:pt>
                <c:pt idx="27">
                  <c:v>63.947900000000004</c:v>
                </c:pt>
                <c:pt idx="28">
                  <c:v>65.891199999999998</c:v>
                </c:pt>
                <c:pt idx="29">
                  <c:v>67.796400000000006</c:v>
                </c:pt>
                <c:pt idx="30">
                  <c:v>69.66279999999999</c:v>
                </c:pt>
                <c:pt idx="31">
                  <c:v>71.496100000000013</c:v>
                </c:pt>
                <c:pt idx="32">
                  <c:v>73.294699999999992</c:v>
                </c:pt>
                <c:pt idx="33">
                  <c:v>75.059600000000003</c:v>
                </c:pt>
                <c:pt idx="34">
                  <c:v>76.793800000000005</c:v>
                </c:pt>
                <c:pt idx="35">
                  <c:v>78.494699999999995</c:v>
                </c:pt>
                <c:pt idx="36">
                  <c:v>80.164400000000001</c:v>
                </c:pt>
                <c:pt idx="37">
                  <c:v>81.806200000000004</c:v>
                </c:pt>
                <c:pt idx="38">
                  <c:v>83.417400000000015</c:v>
                </c:pt>
                <c:pt idx="39">
                  <c:v>85.000199999999992</c:v>
                </c:pt>
                <c:pt idx="40">
                  <c:v>86.555700000000002</c:v>
                </c:pt>
                <c:pt idx="41">
                  <c:v>88.08189999999999</c:v>
                </c:pt>
                <c:pt idx="42">
                  <c:v>89.579200000000014</c:v>
                </c:pt>
                <c:pt idx="43">
                  <c:v>91.053100000000015</c:v>
                </c:pt>
                <c:pt idx="44">
                  <c:v>92.499800000000008</c:v>
                </c:pt>
                <c:pt idx="45">
                  <c:v>93.917900000000017</c:v>
                </c:pt>
                <c:pt idx="46">
                  <c:v>95.314599999999984</c:v>
                </c:pt>
                <c:pt idx="47">
                  <c:v>96.680999999999983</c:v>
                </c:pt>
                <c:pt idx="48">
                  <c:v>98.020700000000019</c:v>
                </c:pt>
                <c:pt idx="49">
                  <c:v>99.33959999999999</c:v>
                </c:pt>
                <c:pt idx="50">
                  <c:v>100.62899999999999</c:v>
                </c:pt>
                <c:pt idx="51">
                  <c:v>101.8973</c:v>
                </c:pt>
                <c:pt idx="52">
                  <c:v>103.1371</c:v>
                </c:pt>
                <c:pt idx="53">
                  <c:v>104.35290000000001</c:v>
                </c:pt>
                <c:pt idx="54">
                  <c:v>105.54349999999999</c:v>
                </c:pt>
                <c:pt idx="55">
                  <c:v>106.7101</c:v>
                </c:pt>
                <c:pt idx="56">
                  <c:v>107.84990000000001</c:v>
                </c:pt>
                <c:pt idx="57">
                  <c:v>108.96779999999998</c:v>
                </c:pt>
                <c:pt idx="58">
                  <c:v>110.05880000000002</c:v>
                </c:pt>
                <c:pt idx="59">
                  <c:v>111.12629999999999</c:v>
                </c:pt>
                <c:pt idx="60">
                  <c:v>112.16790000000002</c:v>
                </c:pt>
                <c:pt idx="61">
                  <c:v>113.1859</c:v>
                </c:pt>
                <c:pt idx="62">
                  <c:v>114.1776</c:v>
                </c:pt>
                <c:pt idx="63">
                  <c:v>115.1455</c:v>
                </c:pt>
                <c:pt idx="64">
                  <c:v>116.0896</c:v>
                </c:pt>
                <c:pt idx="65">
                  <c:v>117.00579999999999</c:v>
                </c:pt>
                <c:pt idx="66">
                  <c:v>117.9003</c:v>
                </c:pt>
                <c:pt idx="67">
                  <c:v>118.76819999999999</c:v>
                </c:pt>
                <c:pt idx="68">
                  <c:v>119.61290000000001</c:v>
                </c:pt>
                <c:pt idx="69">
                  <c:v>120.42960000000001</c:v>
                </c:pt>
                <c:pt idx="70">
                  <c:v>121.2243</c:v>
                </c:pt>
                <c:pt idx="71">
                  <c:v>121.99549999999999</c:v>
                </c:pt>
                <c:pt idx="72">
                  <c:v>122.74080000000001</c:v>
                </c:pt>
                <c:pt idx="73">
                  <c:v>123.46000000000001</c:v>
                </c:pt>
                <c:pt idx="74">
                  <c:v>124.1557</c:v>
                </c:pt>
                <c:pt idx="75">
                  <c:v>124.8263</c:v>
                </c:pt>
                <c:pt idx="76">
                  <c:v>125.47329999999999</c:v>
                </c:pt>
                <c:pt idx="77">
                  <c:v>126.0937</c:v>
                </c:pt>
                <c:pt idx="78">
                  <c:v>126.69140000000002</c:v>
                </c:pt>
                <c:pt idx="79">
                  <c:v>127.26639999999999</c:v>
                </c:pt>
                <c:pt idx="80">
                  <c:v>127.81219999999999</c:v>
                </c:pt>
                <c:pt idx="81">
                  <c:v>128.33619999999999</c:v>
                </c:pt>
                <c:pt idx="82">
                  <c:v>128.83710000000002</c:v>
                </c:pt>
                <c:pt idx="83">
                  <c:v>129.31360000000001</c:v>
                </c:pt>
                <c:pt idx="84">
                  <c:v>129.76570000000001</c:v>
                </c:pt>
                <c:pt idx="85">
                  <c:v>130.1942</c:v>
                </c:pt>
                <c:pt idx="86">
                  <c:v>130.60060000000001</c:v>
                </c:pt>
                <c:pt idx="87">
                  <c:v>130.98220000000001</c:v>
                </c:pt>
                <c:pt idx="88">
                  <c:v>131.3424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34-4BAC-A0DC-D44F8C37D9FE}"/>
            </c:ext>
          </c:extLst>
        </c:ser>
        <c:ser>
          <c:idx val="4"/>
          <c:order val="4"/>
          <c:tx>
            <c:v>G</c:v>
          </c:tx>
          <c:spPr>
            <a:ln w="28575">
              <a:noFill/>
            </a:ln>
          </c:spPr>
          <c:xVal>
            <c:numRef>
              <c:f>'Kraft 55 NR'!$Y$2:$Y$90</c:f>
              <c:numCache>
                <c:formatCode>General</c:formatCode>
                <c:ptCount val="89"/>
                <c:pt idx="0">
                  <c:v>-17.5</c:v>
                </c:pt>
                <c:pt idx="1">
                  <c:v>-10.815479799999999</c:v>
                </c:pt>
                <c:pt idx="2">
                  <c:v>-4.1976870000000002</c:v>
                </c:pt>
                <c:pt idx="3">
                  <c:v>2.3500557999999963</c:v>
                </c:pt>
                <c:pt idx="4">
                  <c:v>8.8150712000000002</c:v>
                </c:pt>
                <c:pt idx="5">
                  <c:v>15.193059200000004</c:v>
                </c:pt>
                <c:pt idx="6">
                  <c:v>21.475692399999996</c:v>
                </c:pt>
                <c:pt idx="7">
                  <c:v>27.667948200000001</c:v>
                </c:pt>
                <c:pt idx="8">
                  <c:v>33.772526600000006</c:v>
                </c:pt>
                <c:pt idx="9">
                  <c:v>39.778772799999992</c:v>
                </c:pt>
                <c:pt idx="10">
                  <c:v>45.692086800000013</c:v>
                </c:pt>
                <c:pt idx="11">
                  <c:v>51.5273234</c:v>
                </c:pt>
                <c:pt idx="12">
                  <c:v>57.272650400000003</c:v>
                </c:pt>
                <c:pt idx="13">
                  <c:v>62.933717800000004</c:v>
                </c:pt>
                <c:pt idx="14">
                  <c:v>68.527780399999997</c:v>
                </c:pt>
                <c:pt idx="15">
                  <c:v>74.047233399999982</c:v>
                </c:pt>
                <c:pt idx="16">
                  <c:v>79.497776800000011</c:v>
                </c:pt>
                <c:pt idx="17">
                  <c:v>84.883360599999989</c:v>
                </c:pt>
                <c:pt idx="18">
                  <c:v>90.202407399999998</c:v>
                </c:pt>
                <c:pt idx="19">
                  <c:v>95.459217199999983</c:v>
                </c:pt>
                <c:pt idx="20">
                  <c:v>100.66141739999999</c:v>
                </c:pt>
                <c:pt idx="21">
                  <c:v>105.80175319999998</c:v>
                </c:pt>
                <c:pt idx="22">
                  <c:v>110.88820200000001</c:v>
                </c:pt>
                <c:pt idx="23">
                  <c:v>115.92241379999999</c:v>
                </c:pt>
                <c:pt idx="24">
                  <c:v>120.8951338</c:v>
                </c:pt>
                <c:pt idx="25">
                  <c:v>125.8133394</c:v>
                </c:pt>
                <c:pt idx="26">
                  <c:v>130.67898060000002</c:v>
                </c:pt>
                <c:pt idx="27">
                  <c:v>135.48613</c:v>
                </c:pt>
                <c:pt idx="28">
                  <c:v>140.23778759999999</c:v>
                </c:pt>
                <c:pt idx="29">
                  <c:v>144.9329534</c:v>
                </c:pt>
                <c:pt idx="30">
                  <c:v>149.56729999999999</c:v>
                </c:pt>
                <c:pt idx="31">
                  <c:v>154.14715480000001</c:v>
                </c:pt>
                <c:pt idx="32">
                  <c:v>158.66654039999997</c:v>
                </c:pt>
                <c:pt idx="33">
                  <c:v>163.1264568</c:v>
                </c:pt>
                <c:pt idx="34">
                  <c:v>167.52790399999998</c:v>
                </c:pt>
                <c:pt idx="35">
                  <c:v>171.86290460000001</c:v>
                </c:pt>
                <c:pt idx="36">
                  <c:v>176.13380860000001</c:v>
                </c:pt>
                <c:pt idx="37">
                  <c:v>180.3455434</c:v>
                </c:pt>
                <c:pt idx="38">
                  <c:v>184.4869042</c:v>
                </c:pt>
                <c:pt idx="39">
                  <c:v>188.56346839999998</c:v>
                </c:pt>
                <c:pt idx="40">
                  <c:v>192.57558600000002</c:v>
                </c:pt>
                <c:pt idx="41">
                  <c:v>196.51100219999998</c:v>
                </c:pt>
                <c:pt idx="42">
                  <c:v>200.3759944</c:v>
                </c:pt>
                <c:pt idx="43">
                  <c:v>204.17618999999999</c:v>
                </c:pt>
                <c:pt idx="44">
                  <c:v>207.90003420000002</c:v>
                </c:pt>
                <c:pt idx="45">
                  <c:v>211.54712700000002</c:v>
                </c:pt>
                <c:pt idx="46">
                  <c:v>215.12942319999996</c:v>
                </c:pt>
                <c:pt idx="47">
                  <c:v>218.62276319999998</c:v>
                </c:pt>
                <c:pt idx="48">
                  <c:v>222.03900179999999</c:v>
                </c:pt>
                <c:pt idx="49">
                  <c:v>225.38516639999997</c:v>
                </c:pt>
                <c:pt idx="50">
                  <c:v>228.6416748</c:v>
                </c:pt>
                <c:pt idx="51">
                  <c:v>231.82705920000001</c:v>
                </c:pt>
                <c:pt idx="52">
                  <c:v>234.9227874</c:v>
                </c:pt>
                <c:pt idx="53">
                  <c:v>237.93648680000001</c:v>
                </c:pt>
                <c:pt idx="54">
                  <c:v>240.86545740000003</c:v>
                </c:pt>
                <c:pt idx="55">
                  <c:v>243.71139919999996</c:v>
                </c:pt>
                <c:pt idx="56">
                  <c:v>246.46763479999998</c:v>
                </c:pt>
                <c:pt idx="57">
                  <c:v>249.14119159999996</c:v>
                </c:pt>
                <c:pt idx="58">
                  <c:v>251.72369220000002</c:v>
                </c:pt>
                <c:pt idx="59">
                  <c:v>254.21753659999993</c:v>
                </c:pt>
                <c:pt idx="60">
                  <c:v>256.62032480000005</c:v>
                </c:pt>
                <c:pt idx="61">
                  <c:v>258.9341068</c:v>
                </c:pt>
                <c:pt idx="62">
                  <c:v>261.15155519999996</c:v>
                </c:pt>
                <c:pt idx="63">
                  <c:v>263.27829740000004</c:v>
                </c:pt>
                <c:pt idx="64">
                  <c:v>265.31533339999999</c:v>
                </c:pt>
                <c:pt idx="65">
                  <c:v>267.24905840000002</c:v>
                </c:pt>
                <c:pt idx="66">
                  <c:v>269.09342719999995</c:v>
                </c:pt>
                <c:pt idx="67">
                  <c:v>270.84041239999999</c:v>
                </c:pt>
                <c:pt idx="68">
                  <c:v>272.49141399999996</c:v>
                </c:pt>
                <c:pt idx="69">
                  <c:v>274.03975459999998</c:v>
                </c:pt>
                <c:pt idx="70">
                  <c:v>275.49668899999995</c:v>
                </c:pt>
                <c:pt idx="71">
                  <c:v>276.85658979999999</c:v>
                </c:pt>
                <c:pt idx="72">
                  <c:v>278.1141796</c:v>
                </c:pt>
                <c:pt idx="73">
                  <c:v>279.26775839999999</c:v>
                </c:pt>
                <c:pt idx="74">
                  <c:v>280.32430359999995</c:v>
                </c:pt>
                <c:pt idx="75">
                  <c:v>281.27783779999999</c:v>
                </c:pt>
                <c:pt idx="76">
                  <c:v>282.13298839999999</c:v>
                </c:pt>
                <c:pt idx="77">
                  <c:v>282.87850059999994</c:v>
                </c:pt>
                <c:pt idx="78">
                  <c:v>283.52627919999998</c:v>
                </c:pt>
                <c:pt idx="79">
                  <c:v>284.07532419999995</c:v>
                </c:pt>
                <c:pt idx="80">
                  <c:v>284.50775340000001</c:v>
                </c:pt>
                <c:pt idx="81">
                  <c:v>284.84209899999996</c:v>
                </c:pt>
                <c:pt idx="82">
                  <c:v>285.07143359999998</c:v>
                </c:pt>
                <c:pt idx="83">
                  <c:v>285.19470719999998</c:v>
                </c:pt>
                <c:pt idx="84">
                  <c:v>285.21291980000001</c:v>
                </c:pt>
                <c:pt idx="85">
                  <c:v>285.11949399999997</c:v>
                </c:pt>
                <c:pt idx="86">
                  <c:v>284.92493459999997</c:v>
                </c:pt>
                <c:pt idx="87">
                  <c:v>284.61703679999999</c:v>
                </c:pt>
                <c:pt idx="88">
                  <c:v>284.20207800000003</c:v>
                </c:pt>
              </c:numCache>
            </c:numRef>
          </c:xVal>
          <c:yVal>
            <c:numRef>
              <c:f>'Kraft 55 NR'!$Z$2:$Z$90</c:f>
              <c:numCache>
                <c:formatCode>General</c:formatCode>
                <c:ptCount val="89"/>
                <c:pt idx="0">
                  <c:v>331.37</c:v>
                </c:pt>
                <c:pt idx="1">
                  <c:v>332.21653079999993</c:v>
                </c:pt>
                <c:pt idx="2">
                  <c:v>333.021928</c:v>
                </c:pt>
                <c:pt idx="3">
                  <c:v>333.75665940000005</c:v>
                </c:pt>
                <c:pt idx="4">
                  <c:v>334.42625720000001</c:v>
                </c:pt>
                <c:pt idx="5">
                  <c:v>335.00746659999999</c:v>
                </c:pt>
                <c:pt idx="6">
                  <c:v>335.49919240000003</c:v>
                </c:pt>
                <c:pt idx="7">
                  <c:v>335.88515719999998</c:v>
                </c:pt>
                <c:pt idx="8">
                  <c:v>336.14310620000003</c:v>
                </c:pt>
                <c:pt idx="9">
                  <c:v>336.28784899999994</c:v>
                </c:pt>
                <c:pt idx="10">
                  <c:v>336.28787599999998</c:v>
                </c:pt>
                <c:pt idx="11">
                  <c:v>336.16239680000001</c:v>
                </c:pt>
                <c:pt idx="12">
                  <c:v>335.88847920000001</c:v>
                </c:pt>
                <c:pt idx="13">
                  <c:v>335.46875060000002</c:v>
                </c:pt>
                <c:pt idx="14">
                  <c:v>334.90191099999998</c:v>
                </c:pt>
                <c:pt idx="15">
                  <c:v>334.19388779999997</c:v>
                </c:pt>
                <c:pt idx="16">
                  <c:v>333.33142619999995</c:v>
                </c:pt>
                <c:pt idx="17">
                  <c:v>332.33440839999997</c:v>
                </c:pt>
                <c:pt idx="18">
                  <c:v>331.18560219999995</c:v>
                </c:pt>
                <c:pt idx="19">
                  <c:v>329.89826239999996</c:v>
                </c:pt>
                <c:pt idx="20">
                  <c:v>328.47473899999994</c:v>
                </c:pt>
                <c:pt idx="21">
                  <c:v>326.91733200000004</c:v>
                </c:pt>
                <c:pt idx="22">
                  <c:v>325.22176400000001</c:v>
                </c:pt>
                <c:pt idx="23">
                  <c:v>323.3976624</c:v>
                </c:pt>
                <c:pt idx="24">
                  <c:v>321.44532719999995</c:v>
                </c:pt>
                <c:pt idx="25">
                  <c:v>319.362481</c:v>
                </c:pt>
                <c:pt idx="26">
                  <c:v>317.16900600000002</c:v>
                </c:pt>
                <c:pt idx="27">
                  <c:v>314.85529740000004</c:v>
                </c:pt>
                <c:pt idx="28">
                  <c:v>312.4233552</c:v>
                </c:pt>
                <c:pt idx="29">
                  <c:v>309.8741794</c:v>
                </c:pt>
                <c:pt idx="30">
                  <c:v>307.22267479999999</c:v>
                </c:pt>
                <c:pt idx="31">
                  <c:v>304.45893660000002</c:v>
                </c:pt>
                <c:pt idx="32">
                  <c:v>301.59024219999998</c:v>
                </c:pt>
                <c:pt idx="33">
                  <c:v>298.61759159999997</c:v>
                </c:pt>
                <c:pt idx="34">
                  <c:v>295.54398479999998</c:v>
                </c:pt>
                <c:pt idx="35">
                  <c:v>292.37569919999999</c:v>
                </c:pt>
                <c:pt idx="36">
                  <c:v>289.10810739999999</c:v>
                </c:pt>
                <c:pt idx="37">
                  <c:v>285.75581420000003</c:v>
                </c:pt>
                <c:pt idx="38">
                  <c:v>282.30023740000001</c:v>
                </c:pt>
                <c:pt idx="39">
                  <c:v>278.76160920000001</c:v>
                </c:pt>
                <c:pt idx="40">
                  <c:v>275.13430219999998</c:v>
                </c:pt>
                <c:pt idx="41">
                  <c:v>271.42061640000003</c:v>
                </c:pt>
                <c:pt idx="42">
                  <c:v>267.62552920000002</c:v>
                </c:pt>
                <c:pt idx="43">
                  <c:v>263.75239059999996</c:v>
                </c:pt>
                <c:pt idx="44">
                  <c:v>259.78824579999997</c:v>
                </c:pt>
                <c:pt idx="45">
                  <c:v>255.75860439999994</c:v>
                </c:pt>
                <c:pt idx="46">
                  <c:v>251.65291159999998</c:v>
                </c:pt>
                <c:pt idx="47">
                  <c:v>247.46413999999999</c:v>
                </c:pt>
                <c:pt idx="48">
                  <c:v>243.21849919999997</c:v>
                </c:pt>
                <c:pt idx="49">
                  <c:v>238.8928296</c:v>
                </c:pt>
                <c:pt idx="50">
                  <c:v>234.49833599999999</c:v>
                </c:pt>
                <c:pt idx="51">
                  <c:v>230.04369579999999</c:v>
                </c:pt>
                <c:pt idx="52">
                  <c:v>225.52123159999999</c:v>
                </c:pt>
                <c:pt idx="53">
                  <c:v>220.93329339999997</c:v>
                </c:pt>
                <c:pt idx="54">
                  <c:v>216.29213599999997</c:v>
                </c:pt>
                <c:pt idx="55">
                  <c:v>211.58550459999998</c:v>
                </c:pt>
                <c:pt idx="56">
                  <c:v>206.83293140000004</c:v>
                </c:pt>
                <c:pt idx="57">
                  <c:v>202.01025679999998</c:v>
                </c:pt>
                <c:pt idx="58">
                  <c:v>197.14826779999999</c:v>
                </c:pt>
                <c:pt idx="59">
                  <c:v>192.22345479999996</c:v>
                </c:pt>
                <c:pt idx="60">
                  <c:v>187.26032739999999</c:v>
                </c:pt>
                <c:pt idx="61">
                  <c:v>182.24100339999998</c:v>
                </c:pt>
                <c:pt idx="62">
                  <c:v>177.17838759999998</c:v>
                </c:pt>
                <c:pt idx="63">
                  <c:v>172.07283000000001</c:v>
                </c:pt>
                <c:pt idx="64">
                  <c:v>166.92433059999996</c:v>
                </c:pt>
                <c:pt idx="65">
                  <c:v>161.73981679999997</c:v>
                </c:pt>
                <c:pt idx="66">
                  <c:v>156.50773380000001</c:v>
                </c:pt>
                <c:pt idx="67">
                  <c:v>151.25224119999999</c:v>
                </c:pt>
                <c:pt idx="68">
                  <c:v>145.9498294</c:v>
                </c:pt>
                <c:pt idx="69">
                  <c:v>140.6180306</c:v>
                </c:pt>
                <c:pt idx="70">
                  <c:v>135.25854480000001</c:v>
                </c:pt>
                <c:pt idx="71">
                  <c:v>129.87202199999999</c:v>
                </c:pt>
                <c:pt idx="72">
                  <c:v>124.4514848</c:v>
                </c:pt>
                <c:pt idx="73">
                  <c:v>119.010188</c:v>
                </c:pt>
                <c:pt idx="74">
                  <c:v>113.5418542</c:v>
                </c:pt>
                <c:pt idx="75">
                  <c:v>108.05376079999999</c:v>
                </c:pt>
                <c:pt idx="76">
                  <c:v>102.5452578</c:v>
                </c:pt>
                <c:pt idx="77">
                  <c:v>97.017645199999976</c:v>
                </c:pt>
                <c:pt idx="78">
                  <c:v>91.477250399999988</c:v>
                </c:pt>
                <c:pt idx="79">
                  <c:v>85.924073399999997</c:v>
                </c:pt>
                <c:pt idx="80">
                  <c:v>80.358064200000015</c:v>
                </c:pt>
                <c:pt idx="81">
                  <c:v>74.786900199999991</c:v>
                </c:pt>
                <c:pt idx="82">
                  <c:v>69.197976600000004</c:v>
                </c:pt>
                <c:pt idx="83">
                  <c:v>63.610175600000019</c:v>
                </c:pt>
                <c:pt idx="84">
                  <c:v>58.023497199999987</c:v>
                </c:pt>
                <c:pt idx="85">
                  <c:v>52.420709200000005</c:v>
                </c:pt>
                <c:pt idx="86">
                  <c:v>46.832648599999999</c:v>
                </c:pt>
                <c:pt idx="87">
                  <c:v>41.24073319999998</c:v>
                </c:pt>
                <c:pt idx="88">
                  <c:v>35.652940400000006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34-4BAC-A0DC-D44F8C37D9FE}"/>
            </c:ext>
          </c:extLst>
        </c:ser>
        <c:ser>
          <c:idx val="5"/>
          <c:order val="5"/>
          <c:tx>
            <c:v>H</c:v>
          </c:tx>
          <c:spPr>
            <a:ln w="28575">
              <a:noFill/>
            </a:ln>
          </c:spPr>
          <c:xVal>
            <c:numRef>
              <c:f>'Kraft 55 NR'!$AG$2:$AG$89</c:f>
              <c:numCache>
                <c:formatCode>General</c:formatCode>
                <c:ptCount val="88"/>
                <c:pt idx="0">
                  <c:v>19.498497648022351</c:v>
                </c:pt>
                <c:pt idx="1">
                  <c:v>26.026941177911326</c:v>
                </c:pt>
                <c:pt idx="2">
                  <c:v>31.245094978499409</c:v>
                </c:pt>
                <c:pt idx="3">
                  <c:v>35.921744854378815</c:v>
                </c:pt>
                <c:pt idx="4">
                  <c:v>39.482403168170165</c:v>
                </c:pt>
                <c:pt idx="5">
                  <c:v>42.208776755698878</c:v>
                </c:pt>
                <c:pt idx="6">
                  <c:v>43.82525795617336</c:v>
                </c:pt>
                <c:pt idx="7">
                  <c:v>44.40380767254365</c:v>
                </c:pt>
                <c:pt idx="8">
                  <c:v>44.366763056821341</c:v>
                </c:pt>
                <c:pt idx="9">
                  <c:v>43.334347050180966</c:v>
                </c:pt>
                <c:pt idx="10">
                  <c:v>41.631281854517255</c:v>
                </c:pt>
                <c:pt idx="11">
                  <c:v>39.329732795483991</c:v>
                </c:pt>
                <c:pt idx="12">
                  <c:v>36.473638952770102</c:v>
                </c:pt>
                <c:pt idx="13">
                  <c:v>33.100306582826818</c:v>
                </c:pt>
                <c:pt idx="14">
                  <c:v>29.496165899673841</c:v>
                </c:pt>
                <c:pt idx="15">
                  <c:v>25.490003170219822</c:v>
                </c:pt>
                <c:pt idx="16">
                  <c:v>21.380230282836834</c:v>
                </c:pt>
                <c:pt idx="17">
                  <c:v>17.057900676788421</c:v>
                </c:pt>
                <c:pt idx="18">
                  <c:v>12.643025683077312</c:v>
                </c:pt>
                <c:pt idx="19">
                  <c:v>8.2339090589715482</c:v>
                </c:pt>
                <c:pt idx="20">
                  <c:v>3.8633407621896225</c:v>
                </c:pt>
                <c:pt idx="21">
                  <c:v>-0.58776309617222466</c:v>
                </c:pt>
                <c:pt idx="22">
                  <c:v>-4.9656569430887885</c:v>
                </c:pt>
                <c:pt idx="23">
                  <c:v>-9.2313196164826223</c:v>
                </c:pt>
                <c:pt idx="24">
                  <c:v>-13.291216596313589</c:v>
                </c:pt>
                <c:pt idx="25">
                  <c:v>-17.440050092557414</c:v>
                </c:pt>
                <c:pt idx="26">
                  <c:v>-21.277293851575934</c:v>
                </c:pt>
                <c:pt idx="27">
                  <c:v>-25.021216032478506</c:v>
                </c:pt>
                <c:pt idx="28">
                  <c:v>-28.632565944983895</c:v>
                </c:pt>
                <c:pt idx="29">
                  <c:v>-32.134301305471737</c:v>
                </c:pt>
                <c:pt idx="30">
                  <c:v>-35.393054906535497</c:v>
                </c:pt>
                <c:pt idx="31">
                  <c:v>-38.538704771026232</c:v>
                </c:pt>
                <c:pt idx="32">
                  <c:v>-41.574542115860893</c:v>
                </c:pt>
                <c:pt idx="33">
                  <c:v>-44.40880289029343</c:v>
                </c:pt>
                <c:pt idx="34">
                  <c:v>-47.122692110785884</c:v>
                </c:pt>
                <c:pt idx="35">
                  <c:v>-49.704258975796655</c:v>
                </c:pt>
                <c:pt idx="36">
                  <c:v>-52.144116056267116</c:v>
                </c:pt>
                <c:pt idx="37">
                  <c:v>-54.411673189264683</c:v>
                </c:pt>
                <c:pt idx="38">
                  <c:v>-56.605897278784639</c:v>
                </c:pt>
                <c:pt idx="39">
                  <c:v>-58.676263433179898</c:v>
                </c:pt>
                <c:pt idx="40">
                  <c:v>-60.540740014522456</c:v>
                </c:pt>
                <c:pt idx="41">
                  <c:v>-62.419378267329265</c:v>
                </c:pt>
                <c:pt idx="42">
                  <c:v>-64.087186224989978</c:v>
                </c:pt>
                <c:pt idx="43">
                  <c:v>-65.646260844709687</c:v>
                </c:pt>
                <c:pt idx="44">
                  <c:v>-67.191950506026046</c:v>
                </c:pt>
                <c:pt idx="45">
                  <c:v>-68.571590646758125</c:v>
                </c:pt>
                <c:pt idx="46">
                  <c:v>-69.844378937761519</c:v>
                </c:pt>
                <c:pt idx="47">
                  <c:v>-71.107796453622768</c:v>
                </c:pt>
                <c:pt idx="48">
                  <c:v>-72.19929604113436</c:v>
                </c:pt>
                <c:pt idx="49">
                  <c:v>-73.243193769257147</c:v>
                </c:pt>
                <c:pt idx="50">
                  <c:v>-74.212553637107064</c:v>
                </c:pt>
                <c:pt idx="51">
                  <c:v>-75.111496154492144</c:v>
                </c:pt>
                <c:pt idx="52">
                  <c:v>-75.926988726455704</c:v>
                </c:pt>
                <c:pt idx="53">
                  <c:v>-76.666137679124247</c:v>
                </c:pt>
                <c:pt idx="54">
                  <c:v>-77.363963204280708</c:v>
                </c:pt>
                <c:pt idx="55">
                  <c:v>-78.005660661964512</c:v>
                </c:pt>
                <c:pt idx="56">
                  <c:v>-78.553136518978306</c:v>
                </c:pt>
                <c:pt idx="57">
                  <c:v>-79.076250333159152</c:v>
                </c:pt>
                <c:pt idx="58">
                  <c:v>-79.513002675254185</c:v>
                </c:pt>
                <c:pt idx="59">
                  <c:v>-79.922925828181349</c:v>
                </c:pt>
                <c:pt idx="60">
                  <c:v>-80.283667805834824</c:v>
                </c:pt>
                <c:pt idx="61">
                  <c:v>-80.568286457694697</c:v>
                </c:pt>
                <c:pt idx="62">
                  <c:v>-80.816993266452016</c:v>
                </c:pt>
                <c:pt idx="63">
                  <c:v>-81.066672924399498</c:v>
                </c:pt>
                <c:pt idx="64">
                  <c:v>-81.19187666106555</c:v>
                </c:pt>
                <c:pt idx="65">
                  <c:v>-81.329171638876446</c:v>
                </c:pt>
                <c:pt idx="66">
                  <c:v>-81.434398832476333</c:v>
                </c:pt>
                <c:pt idx="67">
                  <c:v>-81.467943507650972</c:v>
                </c:pt>
                <c:pt idx="68">
                  <c:v>-81.506987846797102</c:v>
                </c:pt>
                <c:pt idx="69">
                  <c:v>-81.483934534927542</c:v>
                </c:pt>
                <c:pt idx="70">
                  <c:v>-81.410630127979687</c:v>
                </c:pt>
                <c:pt idx="71">
                  <c:v>-81.340041070987667</c:v>
                </c:pt>
                <c:pt idx="72">
                  <c:v>-81.184769238120253</c:v>
                </c:pt>
                <c:pt idx="73">
                  <c:v>-81.061182071001966</c:v>
                </c:pt>
                <c:pt idx="74">
                  <c:v>-80.867280539070592</c:v>
                </c:pt>
                <c:pt idx="75">
                  <c:v>-80.668354870993767</c:v>
                </c:pt>
                <c:pt idx="76">
                  <c:v>-80.386583910160127</c:v>
                </c:pt>
                <c:pt idx="77">
                  <c:v>-80.13187338286896</c:v>
                </c:pt>
                <c:pt idx="78">
                  <c:v>-79.84156413226728</c:v>
                </c:pt>
                <c:pt idx="79">
                  <c:v>-79.479068844117819</c:v>
                </c:pt>
                <c:pt idx="80">
                  <c:v>-79.133852436515468</c:v>
                </c:pt>
                <c:pt idx="81">
                  <c:v>-78.749645553232654</c:v>
                </c:pt>
                <c:pt idx="82">
                  <c:v>-78.309252249752376</c:v>
                </c:pt>
                <c:pt idx="83">
                  <c:v>-77.891130690829357</c:v>
                </c:pt>
                <c:pt idx="84">
                  <c:v>-77.400773680298357</c:v>
                </c:pt>
                <c:pt idx="85">
                  <c:v>-76.881188549906341</c:v>
                </c:pt>
                <c:pt idx="86">
                  <c:v>-76.336352213995184</c:v>
                </c:pt>
                <c:pt idx="87">
                  <c:v>-75.746759197643868</c:v>
                </c:pt>
              </c:numCache>
            </c:numRef>
          </c:xVal>
          <c:yVal>
            <c:numRef>
              <c:f>'Kraft 55 NR'!$AH$2:$AH$89</c:f>
              <c:numCache>
                <c:formatCode>General</c:formatCode>
                <c:ptCount val="88"/>
                <c:pt idx="0">
                  <c:v>-79.786499358418041</c:v>
                </c:pt>
                <c:pt idx="1">
                  <c:v>-73.109847359207009</c:v>
                </c:pt>
                <c:pt idx="2">
                  <c:v>-65.397942488835355</c:v>
                </c:pt>
                <c:pt idx="3">
                  <c:v>-57.140630462914395</c:v>
                </c:pt>
                <c:pt idx="4">
                  <c:v>-48.272822906671252</c:v>
                </c:pt>
                <c:pt idx="5">
                  <c:v>-39.039314083736414</c:v>
                </c:pt>
                <c:pt idx="6">
                  <c:v>-29.518577877838183</c:v>
                </c:pt>
                <c:pt idx="7">
                  <c:v>-19.867099766588801</c:v>
                </c:pt>
                <c:pt idx="8">
                  <c:v>-10.286072014015978</c:v>
                </c:pt>
                <c:pt idx="9">
                  <c:v>-0.83133951505912407</c:v>
                </c:pt>
                <c:pt idx="10">
                  <c:v>8.3657529221890545</c:v>
                </c:pt>
                <c:pt idx="11">
                  <c:v>17.234788350582612</c:v>
                </c:pt>
                <c:pt idx="12">
                  <c:v>25.706616912517212</c:v>
                </c:pt>
                <c:pt idx="13">
                  <c:v>33.730986944347087</c:v>
                </c:pt>
                <c:pt idx="14">
                  <c:v>41.296238543786572</c:v>
                </c:pt>
                <c:pt idx="15">
                  <c:v>48.369019076241671</c:v>
                </c:pt>
                <c:pt idx="16">
                  <c:v>54.959243854068127</c:v>
                </c:pt>
                <c:pt idx="17">
                  <c:v>61.05767929285274</c:v>
                </c:pt>
                <c:pt idx="18">
                  <c:v>66.678763991074391</c:v>
                </c:pt>
                <c:pt idx="19">
                  <c:v>71.847451444139892</c:v>
                </c:pt>
                <c:pt idx="20">
                  <c:v>76.596445415790399</c:v>
                </c:pt>
                <c:pt idx="21">
                  <c:v>80.902184072398512</c:v>
                </c:pt>
                <c:pt idx="22">
                  <c:v>84.822597012121761</c:v>
                </c:pt>
                <c:pt idx="23">
                  <c:v>88.393520294824441</c:v>
                </c:pt>
                <c:pt idx="24">
                  <c:v>91.653009875991131</c:v>
                </c:pt>
                <c:pt idx="25">
                  <c:v>94.533410633922458</c:v>
                </c:pt>
                <c:pt idx="26">
                  <c:v>97.193718328973006</c:v>
                </c:pt>
                <c:pt idx="27">
                  <c:v>99.57573250900279</c:v>
                </c:pt>
                <c:pt idx="28">
                  <c:v>101.71241129721298</c:v>
                </c:pt>
                <c:pt idx="29">
                  <c:v>103.61285783662149</c:v>
                </c:pt>
                <c:pt idx="30">
                  <c:v>105.35447843315656</c:v>
                </c:pt>
                <c:pt idx="31">
                  <c:v>106.90345180565697</c:v>
                </c:pt>
                <c:pt idx="32">
                  <c:v>108.26965136989645</c:v>
                </c:pt>
                <c:pt idx="33">
                  <c:v>109.51492682371786</c:v>
                </c:pt>
                <c:pt idx="34">
                  <c:v>110.61685448804859</c:v>
                </c:pt>
                <c:pt idx="35">
                  <c:v>111.59297738160777</c:v>
                </c:pt>
                <c:pt idx="36">
                  <c:v>112.46052212921535</c:v>
                </c:pt>
                <c:pt idx="37">
                  <c:v>113.26090990142777</c:v>
                </c:pt>
                <c:pt idx="38">
                  <c:v>113.93482201713397</c:v>
                </c:pt>
                <c:pt idx="39">
                  <c:v>114.53241050235806</c:v>
                </c:pt>
                <c:pt idx="40">
                  <c:v>115.11443113701807</c:v>
                </c:pt>
                <c:pt idx="41">
                  <c:v>115.54823732925144</c:v>
                </c:pt>
                <c:pt idx="42">
                  <c:v>115.98779293526705</c:v>
                </c:pt>
                <c:pt idx="43">
                  <c:v>116.38587343311185</c:v>
                </c:pt>
                <c:pt idx="44">
                  <c:v>116.67436036872657</c:v>
                </c:pt>
                <c:pt idx="45">
                  <c:v>116.9684853194068</c:v>
                </c:pt>
                <c:pt idx="46">
                  <c:v>117.2428989095541</c:v>
                </c:pt>
                <c:pt idx="47">
                  <c:v>117.41902428520579</c:v>
                </c:pt>
                <c:pt idx="48">
                  <c:v>117.6300869104808</c:v>
                </c:pt>
                <c:pt idx="49">
                  <c:v>117.79358906788529</c:v>
                </c:pt>
                <c:pt idx="50">
                  <c:v>117.92527290354721</c:v>
                </c:pt>
                <c:pt idx="51">
                  <c:v>118.0404760590576</c:v>
                </c:pt>
                <c:pt idx="52">
                  <c:v>118.14017409918537</c:v>
                </c:pt>
                <c:pt idx="53">
                  <c:v>118.22786737822801</c:v>
                </c:pt>
                <c:pt idx="54">
                  <c:v>118.28574867714114</c:v>
                </c:pt>
                <c:pt idx="55">
                  <c:v>118.32391422467734</c:v>
                </c:pt>
                <c:pt idx="56">
                  <c:v>118.37630836914789</c:v>
                </c:pt>
                <c:pt idx="57">
                  <c:v>118.3910704085732</c:v>
                </c:pt>
                <c:pt idx="58">
                  <c:v>118.42245694073672</c:v>
                </c:pt>
                <c:pt idx="59">
                  <c:v>118.42210063685297</c:v>
                </c:pt>
                <c:pt idx="60">
                  <c:v>118.41561108760278</c:v>
                </c:pt>
                <c:pt idx="61">
                  <c:v>118.42105654189609</c:v>
                </c:pt>
                <c:pt idx="62">
                  <c:v>118.41060732637676</c:v>
                </c:pt>
                <c:pt idx="63">
                  <c:v>118.36094274692871</c:v>
                </c:pt>
                <c:pt idx="64">
                  <c:v>118.36936674292784</c:v>
                </c:pt>
                <c:pt idx="65">
                  <c:v>118.32959868584739</c:v>
                </c:pt>
                <c:pt idx="66">
                  <c:v>118.27948536298226</c:v>
                </c:pt>
                <c:pt idx="67">
                  <c:v>118.25349866721804</c:v>
                </c:pt>
                <c:pt idx="68">
                  <c:v>118.18873385256326</c:v>
                </c:pt>
                <c:pt idx="69">
                  <c:v>118.13854931750318</c:v>
                </c:pt>
                <c:pt idx="70">
                  <c:v>118.10211024491019</c:v>
                </c:pt>
                <c:pt idx="71">
                  <c:v>118.03698154415797</c:v>
                </c:pt>
                <c:pt idx="72">
                  <c:v>118.00617299786646</c:v>
                </c:pt>
                <c:pt idx="73">
                  <c:v>117.92507599162714</c:v>
                </c:pt>
                <c:pt idx="74">
                  <c:v>117.87326269434573</c:v>
                </c:pt>
                <c:pt idx="75">
                  <c:v>117.80066666915548</c:v>
                </c:pt>
                <c:pt idx="76">
                  <c:v>117.76991437565651</c:v>
                </c:pt>
                <c:pt idx="77">
                  <c:v>117.69330808404638</c:v>
                </c:pt>
                <c:pt idx="78">
                  <c:v>117.62503957498839</c:v>
                </c:pt>
                <c:pt idx="79">
                  <c:v>117.59346148401963</c:v>
                </c:pt>
                <c:pt idx="80">
                  <c:v>117.52381796537081</c:v>
                </c:pt>
                <c:pt idx="81">
                  <c:v>117.46788470622019</c:v>
                </c:pt>
                <c:pt idx="82">
                  <c:v>117.43451305565073</c:v>
                </c:pt>
                <c:pt idx="83">
                  <c:v>117.36908582697926</c:v>
                </c:pt>
                <c:pt idx="84">
                  <c:v>117.34108855091496</c:v>
                </c:pt>
                <c:pt idx="85">
                  <c:v>117.31486669331264</c:v>
                </c:pt>
                <c:pt idx="86">
                  <c:v>117.29744892895945</c:v>
                </c:pt>
                <c:pt idx="87">
                  <c:v>117.29558132904194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34-4BAC-A0DC-D44F8C37D9FE}"/>
            </c:ext>
          </c:extLst>
        </c:ser>
        <c:ser>
          <c:idx val="6"/>
          <c:order val="6"/>
          <c:tx>
            <c:v>F</c:v>
          </c:tx>
          <c:spPr>
            <a:ln w="28575">
              <a:noFill/>
            </a:ln>
          </c:spPr>
          <c:xVal>
            <c:numRef>
              <c:f>'Kraft 55 NR'!$V$2</c:f>
              <c:numCache>
                <c:formatCode>General</c:formatCode>
                <c:ptCount val="1"/>
                <c:pt idx="0">
                  <c:v>-194.48</c:v>
                </c:pt>
              </c:numCache>
            </c:numRef>
          </c:xVal>
          <c:yVal>
            <c:numRef>
              <c:f>'Kraft 55 NR'!$W$2</c:f>
              <c:numCache>
                <c:formatCode>General</c:formatCode>
                <c:ptCount val="1"/>
                <c:pt idx="0">
                  <c:v>30.96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34-4BAC-A0DC-D44F8C37D9FE}"/>
            </c:ext>
          </c:extLst>
        </c:ser>
        <c:ser>
          <c:idx val="7"/>
          <c:order val="7"/>
          <c:tx>
            <c:v>GD</c:v>
          </c:tx>
          <c:spPr>
            <a:ln w="28575">
              <a:noFill/>
            </a:ln>
          </c:spPr>
          <c:xVal>
            <c:numRef>
              <c:f>'Kraft 55 NR'!$AA$2:$AA$90</c:f>
              <c:numCache>
                <c:formatCode>General</c:formatCode>
                <c:ptCount val="89"/>
                <c:pt idx="0">
                  <c:v>14.899999999999999</c:v>
                </c:pt>
                <c:pt idx="1">
                  <c:v>20.464165999999999</c:v>
                </c:pt>
                <c:pt idx="2">
                  <c:v>25.953809999999997</c:v>
                </c:pt>
                <c:pt idx="3">
                  <c:v>31.362387999999999</c:v>
                </c:pt>
                <c:pt idx="4">
                  <c:v>36.680443999999994</c:v>
                </c:pt>
                <c:pt idx="5">
                  <c:v>41.902382000000003</c:v>
                </c:pt>
                <c:pt idx="6">
                  <c:v>47.022447999999997</c:v>
                </c:pt>
                <c:pt idx="7">
                  <c:v>52.043693999999995</c:v>
                </c:pt>
                <c:pt idx="8">
                  <c:v>56.967523999999997</c:v>
                </c:pt>
                <c:pt idx="9">
                  <c:v>61.788429999999991</c:v>
                </c:pt>
                <c:pt idx="10">
                  <c:v>66.509219999999999</c:v>
                </c:pt>
                <c:pt idx="11">
                  <c:v>71.144786000000011</c:v>
                </c:pt>
                <c:pt idx="12">
                  <c:v>75.685183999999992</c:v>
                </c:pt>
                <c:pt idx="13">
                  <c:v>80.136711999999989</c:v>
                </c:pt>
                <c:pt idx="14">
                  <c:v>84.514070000000004</c:v>
                </c:pt>
                <c:pt idx="15">
                  <c:v>88.812855999999982</c:v>
                </c:pt>
                <c:pt idx="16">
                  <c:v>93.037474000000003</c:v>
                </c:pt>
                <c:pt idx="17">
                  <c:v>97.193817999999993</c:v>
                </c:pt>
                <c:pt idx="18">
                  <c:v>101.27964399999999</c:v>
                </c:pt>
                <c:pt idx="19">
                  <c:v>105.30054799999999</c:v>
                </c:pt>
                <c:pt idx="20">
                  <c:v>109.26288</c:v>
                </c:pt>
                <c:pt idx="21">
                  <c:v>113.16193999999999</c:v>
                </c:pt>
                <c:pt idx="22">
                  <c:v>117.00378000000001</c:v>
                </c:pt>
                <c:pt idx="23">
                  <c:v>120.79069799999999</c:v>
                </c:pt>
                <c:pt idx="24">
                  <c:v>124.51599399999999</c:v>
                </c:pt>
                <c:pt idx="25">
                  <c:v>128.18472</c:v>
                </c:pt>
                <c:pt idx="26">
                  <c:v>131.80077</c:v>
                </c:pt>
                <c:pt idx="27">
                  <c:v>135.35819799999999</c:v>
                </c:pt>
                <c:pt idx="28">
                  <c:v>138.860004</c:v>
                </c:pt>
                <c:pt idx="29">
                  <c:v>142.30518799999999</c:v>
                </c:pt>
                <c:pt idx="30">
                  <c:v>145.69199599999999</c:v>
                </c:pt>
                <c:pt idx="31">
                  <c:v>149.024182</c:v>
                </c:pt>
                <c:pt idx="32">
                  <c:v>152.29769399999998</c:v>
                </c:pt>
                <c:pt idx="33">
                  <c:v>155.51353199999997</c:v>
                </c:pt>
                <c:pt idx="34">
                  <c:v>158.67269599999997</c:v>
                </c:pt>
                <c:pt idx="35">
                  <c:v>161.76913400000001</c:v>
                </c:pt>
                <c:pt idx="36">
                  <c:v>164.80454800000001</c:v>
                </c:pt>
                <c:pt idx="37">
                  <c:v>167.783884</c:v>
                </c:pt>
                <c:pt idx="38">
                  <c:v>170.69654800000001</c:v>
                </c:pt>
                <c:pt idx="39">
                  <c:v>173.54878399999996</c:v>
                </c:pt>
                <c:pt idx="40">
                  <c:v>176.34029399999997</c:v>
                </c:pt>
                <c:pt idx="41">
                  <c:v>179.06137799999996</c:v>
                </c:pt>
                <c:pt idx="42">
                  <c:v>181.71768399999999</c:v>
                </c:pt>
                <c:pt idx="43">
                  <c:v>184.31356199999999</c:v>
                </c:pt>
                <c:pt idx="44">
                  <c:v>186.83871600000001</c:v>
                </c:pt>
                <c:pt idx="45">
                  <c:v>189.29533799999999</c:v>
                </c:pt>
                <c:pt idx="46">
                  <c:v>191.69153199999997</c:v>
                </c:pt>
                <c:pt idx="47">
                  <c:v>194.00759999999997</c:v>
                </c:pt>
                <c:pt idx="48">
                  <c:v>196.25543400000001</c:v>
                </c:pt>
                <c:pt idx="49">
                  <c:v>198.43819199999996</c:v>
                </c:pt>
                <c:pt idx="50">
                  <c:v>200.54141999999999</c:v>
                </c:pt>
                <c:pt idx="51">
                  <c:v>202.58046599999997</c:v>
                </c:pt>
                <c:pt idx="52">
                  <c:v>204.53998200000001</c:v>
                </c:pt>
                <c:pt idx="53">
                  <c:v>206.42631800000001</c:v>
                </c:pt>
                <c:pt idx="54">
                  <c:v>208.23806999999999</c:v>
                </c:pt>
                <c:pt idx="55">
                  <c:v>209.97564199999999</c:v>
                </c:pt>
                <c:pt idx="56">
                  <c:v>211.63557799999998</c:v>
                </c:pt>
                <c:pt idx="57">
                  <c:v>213.22103599999997</c:v>
                </c:pt>
                <c:pt idx="58">
                  <c:v>214.72815600000001</c:v>
                </c:pt>
                <c:pt idx="59">
                  <c:v>216.15674599999997</c:v>
                </c:pt>
                <c:pt idx="60">
                  <c:v>217.50699800000001</c:v>
                </c:pt>
                <c:pt idx="61">
                  <c:v>218.77901799999998</c:v>
                </c:pt>
                <c:pt idx="62">
                  <c:v>219.96805199999997</c:v>
                </c:pt>
                <c:pt idx="63">
                  <c:v>221.07845</c:v>
                </c:pt>
                <c:pt idx="64">
                  <c:v>222.11121199999999</c:v>
                </c:pt>
                <c:pt idx="65">
                  <c:v>223.05593599999997</c:v>
                </c:pt>
                <c:pt idx="66">
                  <c:v>223.92272599999995</c:v>
                </c:pt>
                <c:pt idx="67">
                  <c:v>224.70742399999995</c:v>
                </c:pt>
                <c:pt idx="68">
                  <c:v>225.40883799999997</c:v>
                </c:pt>
                <c:pt idx="69">
                  <c:v>226.02351200000001</c:v>
                </c:pt>
                <c:pt idx="70">
                  <c:v>226.56014599999997</c:v>
                </c:pt>
                <c:pt idx="71">
                  <c:v>227.01438999999999</c:v>
                </c:pt>
                <c:pt idx="72">
                  <c:v>227.38159599999997</c:v>
                </c:pt>
                <c:pt idx="73">
                  <c:v>227.66136</c:v>
                </c:pt>
                <c:pt idx="74">
                  <c:v>227.85873400000003</c:v>
                </c:pt>
                <c:pt idx="75">
                  <c:v>227.96966600000002</c:v>
                </c:pt>
                <c:pt idx="76">
                  <c:v>227.99750599999996</c:v>
                </c:pt>
                <c:pt idx="77">
                  <c:v>227.93355399999996</c:v>
                </c:pt>
                <c:pt idx="78">
                  <c:v>227.78780800000001</c:v>
                </c:pt>
                <c:pt idx="79">
                  <c:v>227.55926799999997</c:v>
                </c:pt>
                <c:pt idx="80">
                  <c:v>227.23388399999999</c:v>
                </c:pt>
                <c:pt idx="81">
                  <c:v>226.82700399999999</c:v>
                </c:pt>
                <c:pt idx="82">
                  <c:v>226.331682</c:v>
                </c:pt>
                <c:pt idx="83">
                  <c:v>225.74881199999999</c:v>
                </c:pt>
                <c:pt idx="84">
                  <c:v>225.07939399999998</c:v>
                </c:pt>
                <c:pt idx="85">
                  <c:v>224.31618399999999</c:v>
                </c:pt>
                <c:pt idx="86">
                  <c:v>223.470372</c:v>
                </c:pt>
                <c:pt idx="87">
                  <c:v>222.53036399999996</c:v>
                </c:pt>
                <c:pt idx="88">
                  <c:v>221.50180799999998</c:v>
                </c:pt>
              </c:numCache>
            </c:numRef>
          </c:xVal>
          <c:yVal>
            <c:numRef>
              <c:f>'Kraft 55 NR'!$AB$2:$AB$90</c:f>
              <c:numCache>
                <c:formatCode>General</c:formatCode>
                <c:ptCount val="89"/>
                <c:pt idx="0">
                  <c:v>267.5</c:v>
                </c:pt>
                <c:pt idx="1">
                  <c:v>267.79104599999994</c:v>
                </c:pt>
                <c:pt idx="2">
                  <c:v>268.05948999999998</c:v>
                </c:pt>
                <c:pt idx="3">
                  <c:v>268.27898400000004</c:v>
                </c:pt>
                <c:pt idx="4">
                  <c:v>268.45187599999997</c:v>
                </c:pt>
                <c:pt idx="5">
                  <c:v>268.55746599999998</c:v>
                </c:pt>
                <c:pt idx="6">
                  <c:v>268.59275199999996</c:v>
                </c:pt>
                <c:pt idx="7">
                  <c:v>268.54208599999998</c:v>
                </c:pt>
                <c:pt idx="8">
                  <c:v>268.38576800000004</c:v>
                </c:pt>
                <c:pt idx="9">
                  <c:v>268.134794</c:v>
                </c:pt>
                <c:pt idx="10">
                  <c:v>267.76276399999995</c:v>
                </c:pt>
                <c:pt idx="11">
                  <c:v>267.28248199999996</c:v>
                </c:pt>
                <c:pt idx="12">
                  <c:v>266.67679200000003</c:v>
                </c:pt>
                <c:pt idx="13">
                  <c:v>265.94704399999995</c:v>
                </c:pt>
                <c:pt idx="14">
                  <c:v>265.090642</c:v>
                </c:pt>
                <c:pt idx="15">
                  <c:v>264.11353199999996</c:v>
                </c:pt>
                <c:pt idx="16">
                  <c:v>263.0050139999999</c:v>
                </c:pt>
                <c:pt idx="17">
                  <c:v>261.781138</c:v>
                </c:pt>
                <c:pt idx="18">
                  <c:v>260.42915199999999</c:v>
                </c:pt>
                <c:pt idx="19">
                  <c:v>258.95975599999997</c:v>
                </c:pt>
                <c:pt idx="20">
                  <c:v>257.37465199999997</c:v>
                </c:pt>
                <c:pt idx="21">
                  <c:v>255.67743600000003</c:v>
                </c:pt>
                <c:pt idx="22">
                  <c:v>253.86445999999998</c:v>
                </c:pt>
                <c:pt idx="23">
                  <c:v>251.94407399999994</c:v>
                </c:pt>
                <c:pt idx="24">
                  <c:v>249.91787399999996</c:v>
                </c:pt>
                <c:pt idx="25">
                  <c:v>247.78421199999997</c:v>
                </c:pt>
                <c:pt idx="26">
                  <c:v>245.55913799999999</c:v>
                </c:pt>
                <c:pt idx="27">
                  <c:v>243.23624999999998</c:v>
                </c:pt>
                <c:pt idx="28">
                  <c:v>240.81754799999996</c:v>
                </c:pt>
                <c:pt idx="29">
                  <c:v>238.30403200000001</c:v>
                </c:pt>
                <c:pt idx="30">
                  <c:v>235.70869999999999</c:v>
                </c:pt>
                <c:pt idx="31">
                  <c:v>233.02355399999999</c:v>
                </c:pt>
                <c:pt idx="32">
                  <c:v>230.25524199999998</c:v>
                </c:pt>
                <c:pt idx="33">
                  <c:v>227.40476399999997</c:v>
                </c:pt>
                <c:pt idx="34">
                  <c:v>224.47511999999998</c:v>
                </c:pt>
                <c:pt idx="35">
                  <c:v>221.47195799999997</c:v>
                </c:pt>
                <c:pt idx="36">
                  <c:v>218.39192799999998</c:v>
                </c:pt>
                <c:pt idx="37">
                  <c:v>215.24643200000003</c:v>
                </c:pt>
                <c:pt idx="38">
                  <c:v>212.02201600000001</c:v>
                </c:pt>
                <c:pt idx="39">
                  <c:v>208.734432</c:v>
                </c:pt>
                <c:pt idx="40">
                  <c:v>205.37932999999998</c:v>
                </c:pt>
                <c:pt idx="41">
                  <c:v>201.96030600000003</c:v>
                </c:pt>
                <c:pt idx="42">
                  <c:v>198.480412</c:v>
                </c:pt>
                <c:pt idx="43">
                  <c:v>194.94234999999998</c:v>
                </c:pt>
                <c:pt idx="44">
                  <c:v>191.33701599999998</c:v>
                </c:pt>
                <c:pt idx="45">
                  <c:v>187.68480999999997</c:v>
                </c:pt>
                <c:pt idx="46">
                  <c:v>183.97643600000001</c:v>
                </c:pt>
                <c:pt idx="47">
                  <c:v>180.20873600000002</c:v>
                </c:pt>
                <c:pt idx="48">
                  <c:v>176.40151399999999</c:v>
                </c:pt>
                <c:pt idx="49">
                  <c:v>172.53607199999999</c:v>
                </c:pt>
                <c:pt idx="50">
                  <c:v>168.62300399999998</c:v>
                </c:pt>
                <c:pt idx="51">
                  <c:v>164.667766</c:v>
                </c:pt>
                <c:pt idx="52">
                  <c:v>160.66590199999996</c:v>
                </c:pt>
                <c:pt idx="53">
                  <c:v>156.61911399999997</c:v>
                </c:pt>
                <c:pt idx="54">
                  <c:v>152.53710199999998</c:v>
                </c:pt>
                <c:pt idx="55">
                  <c:v>148.410166</c:v>
                </c:pt>
                <c:pt idx="56">
                  <c:v>144.25465400000004</c:v>
                </c:pt>
                <c:pt idx="57">
                  <c:v>140.05086799999998</c:v>
                </c:pt>
                <c:pt idx="58">
                  <c:v>135.82385600000001</c:v>
                </c:pt>
                <c:pt idx="59">
                  <c:v>131.55521799999997</c:v>
                </c:pt>
                <c:pt idx="60">
                  <c:v>127.264354</c:v>
                </c:pt>
                <c:pt idx="61">
                  <c:v>122.937214</c:v>
                </c:pt>
                <c:pt idx="62">
                  <c:v>118.584796</c:v>
                </c:pt>
                <c:pt idx="63">
                  <c:v>114.206802</c:v>
                </c:pt>
                <c:pt idx="64">
                  <c:v>109.80323199999997</c:v>
                </c:pt>
                <c:pt idx="65">
                  <c:v>105.38103199999998</c:v>
                </c:pt>
                <c:pt idx="66">
                  <c:v>100.929906</c:v>
                </c:pt>
                <c:pt idx="67">
                  <c:v>96.469551999999993</c:v>
                </c:pt>
                <c:pt idx="68">
                  <c:v>91.981570000000005</c:v>
                </c:pt>
                <c:pt idx="69">
                  <c:v>87.480307999999994</c:v>
                </c:pt>
                <c:pt idx="70">
                  <c:v>82.966170000000005</c:v>
                </c:pt>
                <c:pt idx="71">
                  <c:v>78.440453999999988</c:v>
                </c:pt>
                <c:pt idx="72">
                  <c:v>73.898107999999993</c:v>
                </c:pt>
                <c:pt idx="73">
                  <c:v>69.349831999999978</c:v>
                </c:pt>
                <c:pt idx="74">
                  <c:v>64.789978000000005</c:v>
                </c:pt>
                <c:pt idx="75">
                  <c:v>60.225194000000002</c:v>
                </c:pt>
                <c:pt idx="76">
                  <c:v>55.654182000000006</c:v>
                </c:pt>
                <c:pt idx="77">
                  <c:v>51.079537999999985</c:v>
                </c:pt>
                <c:pt idx="78">
                  <c:v>46.505015999999998</c:v>
                </c:pt>
                <c:pt idx="79">
                  <c:v>41.930616000000008</c:v>
                </c:pt>
                <c:pt idx="80">
                  <c:v>37.358232000000015</c:v>
                </c:pt>
                <c:pt idx="81">
                  <c:v>32.792319999999997</c:v>
                </c:pt>
                <c:pt idx="82">
                  <c:v>28.223477999999997</c:v>
                </c:pt>
                <c:pt idx="83">
                  <c:v>23.666756000000014</c:v>
                </c:pt>
                <c:pt idx="84">
                  <c:v>19.122153999999988</c:v>
                </c:pt>
                <c:pt idx="85">
                  <c:v>14.576920000000001</c:v>
                </c:pt>
                <c:pt idx="86">
                  <c:v>10.054207999999999</c:v>
                </c:pt>
                <c:pt idx="87">
                  <c:v>5.5405639999999821</c:v>
                </c:pt>
                <c:pt idx="88">
                  <c:v>1.0420400000000054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34-4BAC-A0DC-D44F8C37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88416"/>
        <c:axId val="69874816"/>
      </c:scatterChart>
      <c:valAx>
        <c:axId val="70188416"/>
        <c:scaling>
          <c:orientation val="minMax"/>
          <c:max val="335"/>
          <c:min val="-200"/>
        </c:scaling>
        <c:delete val="0"/>
        <c:axPos val="b"/>
        <c:numFmt formatCode="General" sourceLinked="1"/>
        <c:majorTickMark val="out"/>
        <c:minorTickMark val="none"/>
        <c:tickLblPos val="nextTo"/>
        <c:crossAx val="69874816"/>
        <c:crosses val="autoZero"/>
        <c:crossBetween val="midCat"/>
      </c:valAx>
      <c:valAx>
        <c:axId val="69874816"/>
        <c:scaling>
          <c:orientation val="minMax"/>
          <c:max val="470"/>
          <c:min val="-1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188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55 NR'!$AN$2:$AN$89</c:f>
              <c:numCache>
                <c:formatCode>General</c:formatCode>
                <c:ptCount val="88"/>
                <c:pt idx="0">
                  <c:v>-8184.9047756152167</c:v>
                </c:pt>
                <c:pt idx="1">
                  <c:v>-7263.9242066583001</c:v>
                </c:pt>
                <c:pt idx="2">
                  <c:v>-6430.5972793240171</c:v>
                </c:pt>
                <c:pt idx="3">
                  <c:v>-5485.6578966407942</c:v>
                </c:pt>
                <c:pt idx="4">
                  <c:v>-4565.2179933964044</c:v>
                </c:pt>
                <c:pt idx="5">
                  <c:v>-3571.7479242731401</c:v>
                </c:pt>
                <c:pt idx="6">
                  <c:v>-2601.5982947813786</c:v>
                </c:pt>
                <c:pt idx="7">
                  <c:v>-1615.5258966188017</c:v>
                </c:pt>
                <c:pt idx="8">
                  <c:v>-568.31416899524197</c:v>
                </c:pt>
                <c:pt idx="9">
                  <c:v>468.61226368609965</c:v>
                </c:pt>
                <c:pt idx="10">
                  <c:v>1499.0723405484148</c:v>
                </c:pt>
                <c:pt idx="11">
                  <c:v>2554.349069797513</c:v>
                </c:pt>
                <c:pt idx="12">
                  <c:v>3618.3745187392474</c:v>
                </c:pt>
                <c:pt idx="13">
                  <c:v>4660.2127475565721</c:v>
                </c:pt>
                <c:pt idx="14">
                  <c:v>5705.0560550215987</c:v>
                </c:pt>
                <c:pt idx="15">
                  <c:v>6751.7856566815126</c:v>
                </c:pt>
                <c:pt idx="16">
                  <c:v>7777.108221378312</c:v>
                </c:pt>
                <c:pt idx="17">
                  <c:v>8814.4257655823712</c:v>
                </c:pt>
                <c:pt idx="18">
                  <c:v>9837.8939273504311</c:v>
                </c:pt>
                <c:pt idx="19">
                  <c:v>10804.735380521142</c:v>
                </c:pt>
                <c:pt idx="20">
                  <c:v>11791.698979375029</c:v>
                </c:pt>
                <c:pt idx="21">
                  <c:v>12780.640831749297</c:v>
                </c:pt>
                <c:pt idx="22">
                  <c:v>13778.386624572395</c:v>
                </c:pt>
                <c:pt idx="23">
                  <c:v>14728.617234946141</c:v>
                </c:pt>
                <c:pt idx="24">
                  <c:v>15652.788991471351</c:v>
                </c:pt>
                <c:pt idx="25">
                  <c:v>16624.330704577147</c:v>
                </c:pt>
                <c:pt idx="26">
                  <c:v>17527.593781258711</c:v>
                </c:pt>
                <c:pt idx="27">
                  <c:v>18450.607374973653</c:v>
                </c:pt>
                <c:pt idx="28">
                  <c:v>19327.834718802467</c:v>
                </c:pt>
                <c:pt idx="29">
                  <c:v>20227.963937613211</c:v>
                </c:pt>
                <c:pt idx="30">
                  <c:v>21099.720660651055</c:v>
                </c:pt>
                <c:pt idx="31">
                  <c:v>21954.382225420584</c:v>
                </c:pt>
                <c:pt idx="32">
                  <c:v>22801.42545243823</c:v>
                </c:pt>
                <c:pt idx="33">
                  <c:v>23660.085686223778</c:v>
                </c:pt>
                <c:pt idx="34">
                  <c:v>24460.616025550076</c:v>
                </c:pt>
                <c:pt idx="35">
                  <c:v>25279.846805192949</c:v>
                </c:pt>
                <c:pt idx="36">
                  <c:v>26088.562544611403</c:v>
                </c:pt>
                <c:pt idx="37">
                  <c:v>26865.126004911359</c:v>
                </c:pt>
                <c:pt idx="38">
                  <c:v>27640.881000878457</c:v>
                </c:pt>
                <c:pt idx="39">
                  <c:v>28401.439150623144</c:v>
                </c:pt>
                <c:pt idx="40">
                  <c:v>29148.308253990501</c:v>
                </c:pt>
                <c:pt idx="41">
                  <c:v>29869.363247136062</c:v>
                </c:pt>
                <c:pt idx="42">
                  <c:v>30604.328218820341</c:v>
                </c:pt>
                <c:pt idx="43">
                  <c:v>31308.781891933668</c:v>
                </c:pt>
                <c:pt idx="44">
                  <c:v>31991.443487723649</c:v>
                </c:pt>
                <c:pt idx="45">
                  <c:v>32687.174272006076</c:v>
                </c:pt>
                <c:pt idx="46">
                  <c:v>33326.203911097044</c:v>
                </c:pt>
                <c:pt idx="47">
                  <c:v>33962.132370834312</c:v>
                </c:pt>
                <c:pt idx="48">
                  <c:v>34635.786475306799</c:v>
                </c:pt>
                <c:pt idx="49">
                  <c:v>35218.124055668181</c:v>
                </c:pt>
                <c:pt idx="50">
                  <c:v>35840.040218095332</c:v>
                </c:pt>
                <c:pt idx="51">
                  <c:v>36394.285648175879</c:v>
                </c:pt>
                <c:pt idx="52">
                  <c:v>37001.777795226924</c:v>
                </c:pt>
                <c:pt idx="53">
                  <c:v>37521.100623638878</c:v>
                </c:pt>
                <c:pt idx="54">
                  <c:v>38069.542505308491</c:v>
                </c:pt>
                <c:pt idx="55">
                  <c:v>38570.244260545143</c:v>
                </c:pt>
                <c:pt idx="56">
                  <c:v>39120.132522590327</c:v>
                </c:pt>
                <c:pt idx="57">
                  <c:v>39549.309249276914</c:v>
                </c:pt>
                <c:pt idx="58">
                  <c:v>40065.253102851166</c:v>
                </c:pt>
                <c:pt idx="59">
                  <c:v>40466.885786580533</c:v>
                </c:pt>
                <c:pt idx="60">
                  <c:v>40935.30816342558</c:v>
                </c:pt>
                <c:pt idx="61">
                  <c:v>41335.941484039584</c:v>
                </c:pt>
                <c:pt idx="62">
                  <c:v>41719.478319062422</c:v>
                </c:pt>
                <c:pt idx="63">
                  <c:v>42106.127364371328</c:v>
                </c:pt>
                <c:pt idx="64">
                  <c:v>42422.978407119896</c:v>
                </c:pt>
                <c:pt idx="65">
                  <c:v>42819.0857099286</c:v>
                </c:pt>
                <c:pt idx="66">
                  <c:v>43074.121364958999</c:v>
                </c:pt>
                <c:pt idx="67">
                  <c:v>43424.05137537144</c:v>
                </c:pt>
                <c:pt idx="68">
                  <c:v>43668.214472428808</c:v>
                </c:pt>
                <c:pt idx="69">
                  <c:v>43912.750450276304</c:v>
                </c:pt>
                <c:pt idx="70">
                  <c:v>44153.913284773495</c:v>
                </c:pt>
                <c:pt idx="71">
                  <c:v>44392.283449721959</c:v>
                </c:pt>
                <c:pt idx="72">
                  <c:v>44547.614220329473</c:v>
                </c:pt>
                <c:pt idx="73">
                  <c:v>44726.45042077954</c:v>
                </c:pt>
                <c:pt idx="74">
                  <c:v>44885.228023810589</c:v>
                </c:pt>
                <c:pt idx="75">
                  <c:v>44975.502115192372</c:v>
                </c:pt>
                <c:pt idx="76">
                  <c:v>45087.398726209358</c:v>
                </c:pt>
                <c:pt idx="77">
                  <c:v>45158.934375444012</c:v>
                </c:pt>
                <c:pt idx="78">
                  <c:v>45180.948417471882</c:v>
                </c:pt>
                <c:pt idx="79">
                  <c:v>45183.581420526847</c:v>
                </c:pt>
                <c:pt idx="80">
                  <c:v>45184.16400577427</c:v>
                </c:pt>
                <c:pt idx="81">
                  <c:v>45180.722974949647</c:v>
                </c:pt>
                <c:pt idx="82">
                  <c:v>45059.685088228325</c:v>
                </c:pt>
                <c:pt idx="83">
                  <c:v>44942.810214453188</c:v>
                </c:pt>
                <c:pt idx="84">
                  <c:v>44894.297966421451</c:v>
                </c:pt>
                <c:pt idx="85">
                  <c:v>44640.185066392063</c:v>
                </c:pt>
                <c:pt idx="86">
                  <c:v>44442.175628558034</c:v>
                </c:pt>
                <c:pt idx="87">
                  <c:v>44235.284393746362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AD-429F-9744-6225082C2234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55 NR'!$AO$2:$AO$89</c:f>
              <c:numCache>
                <c:formatCode>General</c:formatCode>
                <c:ptCount val="88"/>
                <c:pt idx="0">
                  <c:v>-2546.8043972127252</c:v>
                </c:pt>
                <c:pt idx="1">
                  <c:v>-2415.4675726573105</c:v>
                </c:pt>
                <c:pt idx="2">
                  <c:v>-2237.5809034869476</c:v>
                </c:pt>
                <c:pt idx="3">
                  <c:v>-2036.5158206128351</c:v>
                </c:pt>
                <c:pt idx="4">
                  <c:v>-1797.1607584145654</c:v>
                </c:pt>
                <c:pt idx="5">
                  <c:v>-1528.6110920217936</c:v>
                </c:pt>
                <c:pt idx="6">
                  <c:v>-1225.2017474050497</c:v>
                </c:pt>
                <c:pt idx="7">
                  <c:v>-888.76847322814479</c:v>
                </c:pt>
                <c:pt idx="8">
                  <c:v>-539.18210936806213</c:v>
                </c:pt>
                <c:pt idx="9">
                  <c:v>-161.86692190383155</c:v>
                </c:pt>
                <c:pt idx="10">
                  <c:v>227.94906646252741</c:v>
                </c:pt>
                <c:pt idx="11">
                  <c:v>628.34995999803584</c:v>
                </c:pt>
                <c:pt idx="12">
                  <c:v>1036.6399380604969</c:v>
                </c:pt>
                <c:pt idx="13">
                  <c:v>1452.0522455266605</c:v>
                </c:pt>
                <c:pt idx="14">
                  <c:v>1862.5911724515393</c:v>
                </c:pt>
                <c:pt idx="15">
                  <c:v>2277.4354968768466</c:v>
                </c:pt>
                <c:pt idx="16">
                  <c:v>2683.9436497046358</c:v>
                </c:pt>
                <c:pt idx="17">
                  <c:v>3088.3765528682429</c:v>
                </c:pt>
                <c:pt idx="18">
                  <c:v>3486.7279606632555</c:v>
                </c:pt>
                <c:pt idx="19">
                  <c:v>3877.4430615238266</c:v>
                </c:pt>
                <c:pt idx="20">
                  <c:v>4257.9376679867473</c:v>
                </c:pt>
                <c:pt idx="21">
                  <c:v>4635.4515849413137</c:v>
                </c:pt>
                <c:pt idx="22">
                  <c:v>5003.4237646640941</c:v>
                </c:pt>
                <c:pt idx="23">
                  <c:v>5363.7316054917046</c:v>
                </c:pt>
                <c:pt idx="24">
                  <c:v>5711.5791600201674</c:v>
                </c:pt>
                <c:pt idx="25">
                  <c:v>6058.2849455370415</c:v>
                </c:pt>
                <c:pt idx="26">
                  <c:v>6391.452243969974</c:v>
                </c:pt>
                <c:pt idx="27">
                  <c:v>6717.0227223015409</c:v>
                </c:pt>
                <c:pt idx="28">
                  <c:v>7037.7826211918045</c:v>
                </c:pt>
                <c:pt idx="29">
                  <c:v>7350.7975319011985</c:v>
                </c:pt>
                <c:pt idx="30">
                  <c:v>7652.885962117799</c:v>
                </c:pt>
                <c:pt idx="31">
                  <c:v>7950.2683036544759</c:v>
                </c:pt>
                <c:pt idx="32">
                  <c:v>8242.3516065517706</c:v>
                </c:pt>
                <c:pt idx="33">
                  <c:v>8523.4733908275175</c:v>
                </c:pt>
                <c:pt idx="34">
                  <c:v>8802.6163050332289</c:v>
                </c:pt>
                <c:pt idx="35">
                  <c:v>9073.3968683050662</c:v>
                </c:pt>
                <c:pt idx="36">
                  <c:v>9337.6561210915552</c:v>
                </c:pt>
                <c:pt idx="37">
                  <c:v>9595.3973993780255</c:v>
                </c:pt>
                <c:pt idx="38">
                  <c:v>9849.0276063241727</c:v>
                </c:pt>
                <c:pt idx="39">
                  <c:v>10097.003586551857</c:v>
                </c:pt>
                <c:pt idx="40">
                  <c:v>10335.226258606597</c:v>
                </c:pt>
                <c:pt idx="41">
                  <c:v>10574.749510676222</c:v>
                </c:pt>
                <c:pt idx="42">
                  <c:v>10801.829349123307</c:v>
                </c:pt>
                <c:pt idx="43">
                  <c:v>11024.710429695615</c:v>
                </c:pt>
                <c:pt idx="44">
                  <c:v>11247.062403565986</c:v>
                </c:pt>
                <c:pt idx="45">
                  <c:v>11458.512056157289</c:v>
                </c:pt>
                <c:pt idx="46">
                  <c:v>11667.353655268245</c:v>
                </c:pt>
                <c:pt idx="47">
                  <c:v>11873.608139991384</c:v>
                </c:pt>
                <c:pt idx="48">
                  <c:v>12066.594861039001</c:v>
                </c:pt>
                <c:pt idx="49">
                  <c:v>12261.76249011851</c:v>
                </c:pt>
                <c:pt idx="50">
                  <c:v>12447.752886576996</c:v>
                </c:pt>
                <c:pt idx="51">
                  <c:v>12632.609440524706</c:v>
                </c:pt>
                <c:pt idx="52">
                  <c:v>12806.820632504241</c:v>
                </c:pt>
                <c:pt idx="53">
                  <c:v>12980.379575893983</c:v>
                </c:pt>
                <c:pt idx="54">
                  <c:v>13146.824918317112</c:v>
                </c:pt>
                <c:pt idx="55">
                  <c:v>13310.640389792288</c:v>
                </c:pt>
                <c:pt idx="56">
                  <c:v>13463.145194392739</c:v>
                </c:pt>
                <c:pt idx="57">
                  <c:v>13619.086305105116</c:v>
                </c:pt>
                <c:pt idx="58">
                  <c:v>13761.474517609015</c:v>
                </c:pt>
                <c:pt idx="59">
                  <c:v>13906.168467213716</c:v>
                </c:pt>
                <c:pt idx="60">
                  <c:v>14040.352456174971</c:v>
                </c:pt>
                <c:pt idx="61">
                  <c:v>14171.250287281919</c:v>
                </c:pt>
                <c:pt idx="62">
                  <c:v>14297.160314527435</c:v>
                </c:pt>
                <c:pt idx="63">
                  <c:v>14418.875950611486</c:v>
                </c:pt>
                <c:pt idx="64">
                  <c:v>14534.541284617437</c:v>
                </c:pt>
                <c:pt idx="65">
                  <c:v>14641.433968635307</c:v>
                </c:pt>
                <c:pt idx="66">
                  <c:v>14750.817274714851</c:v>
                </c:pt>
                <c:pt idx="67">
                  <c:v>14846.572327837681</c:v>
                </c:pt>
                <c:pt idx="68">
                  <c:v>14944.120995282536</c:v>
                </c:pt>
                <c:pt idx="69">
                  <c:v>15033.63372864015</c:v>
                </c:pt>
                <c:pt idx="70">
                  <c:v>15116.350847638165</c:v>
                </c:pt>
                <c:pt idx="71">
                  <c:v>15194.5946660349</c:v>
                </c:pt>
                <c:pt idx="72">
                  <c:v>15268.165172965408</c:v>
                </c:pt>
                <c:pt idx="73">
                  <c:v>15336.80387435129</c:v>
                </c:pt>
                <c:pt idx="74">
                  <c:v>15398.196958319049</c:v>
                </c:pt>
                <c:pt idx="75">
                  <c:v>15457.665247943498</c:v>
                </c:pt>
                <c:pt idx="76">
                  <c:v>15506.894103054141</c:v>
                </c:pt>
                <c:pt idx="77">
                  <c:v>15553.929499740947</c:v>
                </c:pt>
                <c:pt idx="78">
                  <c:v>15596.560161875808</c:v>
                </c:pt>
                <c:pt idx="79">
                  <c:v>15631.377342907648</c:v>
                </c:pt>
                <c:pt idx="80">
                  <c:v>15661.125262288417</c:v>
                </c:pt>
                <c:pt idx="81">
                  <c:v>15683.930331771091</c:v>
                </c:pt>
                <c:pt idx="82">
                  <c:v>15704.058975367072</c:v>
                </c:pt>
                <c:pt idx="83">
                  <c:v>15719.308706389163</c:v>
                </c:pt>
                <c:pt idx="84">
                  <c:v>15722.191504988521</c:v>
                </c:pt>
                <c:pt idx="85">
                  <c:v>15727.206994917193</c:v>
                </c:pt>
                <c:pt idx="86">
                  <c:v>15722.709569163495</c:v>
                </c:pt>
                <c:pt idx="87">
                  <c:v>15710.315133363776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AD-429F-9744-6225082C2234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55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AD-429F-9744-6225082C2234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55 NR'!$AQ$2:$AQ$89</c:f>
              <c:numCache>
                <c:formatCode>General</c:formatCode>
                <c:ptCount val="88"/>
                <c:pt idx="0">
                  <c:v>-4557.7316313594483</c:v>
                </c:pt>
                <c:pt idx="1">
                  <c:v>-4265.9895596086626</c:v>
                </c:pt>
                <c:pt idx="2">
                  <c:v>-3830.7458523245373</c:v>
                </c:pt>
                <c:pt idx="3">
                  <c:v>-3324.7837656387878</c:v>
                </c:pt>
                <c:pt idx="4">
                  <c:v>-2700.9256258211531</c:v>
                </c:pt>
                <c:pt idx="5">
                  <c:v>-1987.5005902535599</c:v>
                </c:pt>
                <c:pt idx="6">
                  <c:v>-1166.6818563776537</c:v>
                </c:pt>
                <c:pt idx="7">
                  <c:v>-244.35857087824934</c:v>
                </c:pt>
                <c:pt idx="8">
                  <c:v>717.73616814600655</c:v>
                </c:pt>
                <c:pt idx="9">
                  <c:v>1765.3172819841225</c:v>
                </c:pt>
                <c:pt idx="10">
                  <c:v>2850.9109112998335</c:v>
                </c:pt>
                <c:pt idx="11">
                  <c:v>3968.5816111069125</c:v>
                </c:pt>
                <c:pt idx="12">
                  <c:v>5110.16683145554</c:v>
                </c:pt>
                <c:pt idx="13">
                  <c:v>6273.3563787036455</c:v>
                </c:pt>
                <c:pt idx="14">
                  <c:v>7420.7003948477723</c:v>
                </c:pt>
                <c:pt idx="15">
                  <c:v>8580.9829962312251</c:v>
                </c:pt>
                <c:pt idx="16">
                  <c:v>9714.8818241703702</c:v>
                </c:pt>
                <c:pt idx="17">
                  <c:v>10842.005978378555</c:v>
                </c:pt>
                <c:pt idx="18">
                  <c:v>11949.86743403909</c:v>
                </c:pt>
                <c:pt idx="19">
                  <c:v>13033.779769777864</c:v>
                </c:pt>
                <c:pt idx="20">
                  <c:v>14085.600425871917</c:v>
                </c:pt>
                <c:pt idx="21">
                  <c:v>15128.035954652074</c:v>
                </c:pt>
                <c:pt idx="22">
                  <c:v>16140.548782348691</c:v>
                </c:pt>
                <c:pt idx="23">
                  <c:v>17129.025591045283</c:v>
                </c:pt>
                <c:pt idx="24">
                  <c:v>18078.862100963517</c:v>
                </c:pt>
                <c:pt idx="25">
                  <c:v>19024.94738986783</c:v>
                </c:pt>
                <c:pt idx="26">
                  <c:v>19929.051873453915</c:v>
                </c:pt>
                <c:pt idx="27">
                  <c:v>20809.592803474774</c:v>
                </c:pt>
                <c:pt idx="28">
                  <c:v>21675.207525976595</c:v>
                </c:pt>
                <c:pt idx="29">
                  <c:v>22516.799373866714</c:v>
                </c:pt>
                <c:pt idx="30">
                  <c:v>23324.770794045176</c:v>
                </c:pt>
                <c:pt idx="31">
                  <c:v>24118.139928064873</c:v>
                </c:pt>
                <c:pt idx="32">
                  <c:v>24895.266956878491</c:v>
                </c:pt>
                <c:pt idx="33">
                  <c:v>25638.5981925413</c:v>
                </c:pt>
                <c:pt idx="34">
                  <c:v>26375.979845563008</c:v>
                </c:pt>
                <c:pt idx="35">
                  <c:v>27087.821451092703</c:v>
                </c:pt>
                <c:pt idx="36">
                  <c:v>27779.763487280827</c:v>
                </c:pt>
                <c:pt idx="37">
                  <c:v>28451.818211574879</c:v>
                </c:pt>
                <c:pt idx="38">
                  <c:v>29111.509939223935</c:v>
                </c:pt>
                <c:pt idx="39">
                  <c:v>29754.123551688754</c:v>
                </c:pt>
                <c:pt idx="40">
                  <c:v>30366.885149220449</c:v>
                </c:pt>
                <c:pt idx="41">
                  <c:v>30984.324942375286</c:v>
                </c:pt>
                <c:pt idx="42">
                  <c:v>31563.771719530254</c:v>
                </c:pt>
                <c:pt idx="43">
                  <c:v>32130.652334916405</c:v>
                </c:pt>
                <c:pt idx="44">
                  <c:v>32696.472369863553</c:v>
                </c:pt>
                <c:pt idx="45">
                  <c:v>33229.341848142591</c:v>
                </c:pt>
                <c:pt idx="46">
                  <c:v>33754.576348275557</c:v>
                </c:pt>
                <c:pt idx="47">
                  <c:v>34272.700348557286</c:v>
                </c:pt>
                <c:pt idx="48">
                  <c:v>34750.607667981902</c:v>
                </c:pt>
                <c:pt idx="49">
                  <c:v>35235.790621295382</c:v>
                </c:pt>
                <c:pt idx="50">
                  <c:v>35693.567202714694</c:v>
                </c:pt>
                <c:pt idx="51">
                  <c:v>36148.543933060588</c:v>
                </c:pt>
                <c:pt idx="52">
                  <c:v>36571.563090536147</c:v>
                </c:pt>
                <c:pt idx="53">
                  <c:v>36993.471748027347</c:v>
                </c:pt>
                <c:pt idx="54">
                  <c:v>37394.373207646044</c:v>
                </c:pt>
                <c:pt idx="55">
                  <c:v>37788.033537970099</c:v>
                </c:pt>
                <c:pt idx="56">
                  <c:v>38147.874091933489</c:v>
                </c:pt>
                <c:pt idx="57">
                  <c:v>38519.211918247856</c:v>
                </c:pt>
                <c:pt idx="58">
                  <c:v>38849.845798306938</c:v>
                </c:pt>
                <c:pt idx="59">
                  <c:v>39188.670512609526</c:v>
                </c:pt>
                <c:pt idx="60">
                  <c:v>39496.224387108407</c:v>
                </c:pt>
                <c:pt idx="61">
                  <c:v>39794.700968729951</c:v>
                </c:pt>
                <c:pt idx="62">
                  <c:v>40079.090227919049</c:v>
                </c:pt>
                <c:pt idx="63">
                  <c:v>40351.720165458595</c:v>
                </c:pt>
                <c:pt idx="64">
                  <c:v>40606.837457507048</c:v>
                </c:pt>
                <c:pt idx="65">
                  <c:v>40836.332729957445</c:v>
                </c:pt>
                <c:pt idx="66">
                  <c:v>41074.725474510036</c:v>
                </c:pt>
                <c:pt idx="67">
                  <c:v>41272.445746154808</c:v>
                </c:pt>
                <c:pt idx="68">
                  <c:v>41477.034344495856</c:v>
                </c:pt>
                <c:pt idx="69">
                  <c:v>41658.351489771463</c:v>
                </c:pt>
                <c:pt idx="70">
                  <c:v>41819.979015963312</c:v>
                </c:pt>
                <c:pt idx="71">
                  <c:v>41969.24767430919</c:v>
                </c:pt>
                <c:pt idx="72">
                  <c:v>42105.602262474757</c:v>
                </c:pt>
                <c:pt idx="73">
                  <c:v>42228.374943297</c:v>
                </c:pt>
                <c:pt idx="74">
                  <c:v>42330.19457414106</c:v>
                </c:pt>
                <c:pt idx="75">
                  <c:v>42427.754032365847</c:v>
                </c:pt>
                <c:pt idx="76">
                  <c:v>42495.146354855839</c:v>
                </c:pt>
                <c:pt idx="77">
                  <c:v>42557.577224663939</c:v>
                </c:pt>
                <c:pt idx="78">
                  <c:v>42607.995275859008</c:v>
                </c:pt>
                <c:pt idx="79">
                  <c:v>42635.833394132715</c:v>
                </c:pt>
                <c:pt idx="80">
                  <c:v>42649.993395547091</c:v>
                </c:pt>
                <c:pt idx="81">
                  <c:v>42644.339168015387</c:v>
                </c:pt>
                <c:pt idx="82">
                  <c:v>42632.094710079924</c:v>
                </c:pt>
                <c:pt idx="83">
                  <c:v>42606.632554730408</c:v>
                </c:pt>
                <c:pt idx="84">
                  <c:v>42544.73984043541</c:v>
                </c:pt>
                <c:pt idx="85">
                  <c:v>42491.296737693294</c:v>
                </c:pt>
                <c:pt idx="86">
                  <c:v>42410.272443793838</c:v>
                </c:pt>
                <c:pt idx="87">
                  <c:v>42306.739181663695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AD-429F-9744-6225082C2234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55 NR'!$AR$2:$AR$89</c:f>
              <c:numCache>
                <c:formatCode>General</c:formatCode>
                <c:ptCount val="88"/>
                <c:pt idx="0">
                  <c:v>3627.1731442557684</c:v>
                </c:pt>
                <c:pt idx="1">
                  <c:v>2997.9346470496375</c:v>
                </c:pt>
                <c:pt idx="2">
                  <c:v>2599.8514269994798</c:v>
                </c:pt>
                <c:pt idx="3">
                  <c:v>2160.8741310020064</c:v>
                </c:pt>
                <c:pt idx="4">
                  <c:v>1864.2923675752513</c:v>
                </c:pt>
                <c:pt idx="5">
                  <c:v>1584.2473340195802</c:v>
                </c:pt>
                <c:pt idx="6">
                  <c:v>1434.9164384037249</c:v>
                </c:pt>
                <c:pt idx="7">
                  <c:v>1371.1673257405523</c:v>
                </c:pt>
                <c:pt idx="8">
                  <c:v>1286.0503371412485</c:v>
                </c:pt>
                <c:pt idx="9">
                  <c:v>1296.7050182980229</c:v>
                </c:pt>
                <c:pt idx="10">
                  <c:v>1351.8385707514187</c:v>
                </c:pt>
                <c:pt idx="11">
                  <c:v>1414.2325413093995</c:v>
                </c:pt>
                <c:pt idx="12">
                  <c:v>1491.7923127162926</c:v>
                </c:pt>
                <c:pt idx="13">
                  <c:v>1613.1436311470734</c:v>
                </c:pt>
                <c:pt idx="14">
                  <c:v>1715.6443398261736</c:v>
                </c:pt>
                <c:pt idx="15">
                  <c:v>1829.1973395497125</c:v>
                </c:pt>
                <c:pt idx="16">
                  <c:v>1937.7736027920582</c:v>
                </c:pt>
                <c:pt idx="17">
                  <c:v>2027.5802127961833</c:v>
                </c:pt>
                <c:pt idx="18">
                  <c:v>2111.9735066886587</c:v>
                </c:pt>
                <c:pt idx="19">
                  <c:v>2229.0443892567218</c:v>
                </c:pt>
                <c:pt idx="20">
                  <c:v>2293.9014464968877</c:v>
                </c:pt>
                <c:pt idx="21">
                  <c:v>2347.3951229027771</c:v>
                </c:pt>
                <c:pt idx="22">
                  <c:v>2362.1621577762962</c:v>
                </c:pt>
                <c:pt idx="23">
                  <c:v>2400.4083560991421</c:v>
                </c:pt>
                <c:pt idx="24">
                  <c:v>2426.0731094921666</c:v>
                </c:pt>
                <c:pt idx="25">
                  <c:v>2400.6166852906827</c:v>
                </c:pt>
                <c:pt idx="26">
                  <c:v>2401.4580921952038</c:v>
                </c:pt>
                <c:pt idx="27">
                  <c:v>2358.9854285011206</c:v>
                </c:pt>
                <c:pt idx="28">
                  <c:v>2347.372807174128</c:v>
                </c:pt>
                <c:pt idx="29">
                  <c:v>2288.8354362535028</c:v>
                </c:pt>
                <c:pt idx="30">
                  <c:v>2225.0501333941211</c:v>
                </c:pt>
                <c:pt idx="31">
                  <c:v>2163.7577026442887</c:v>
                </c:pt>
                <c:pt idx="32">
                  <c:v>2093.8415044402609</c:v>
                </c:pt>
                <c:pt idx="33">
                  <c:v>1978.5125063175219</c:v>
                </c:pt>
                <c:pt idx="34">
                  <c:v>1915.3638200129317</c:v>
                </c:pt>
                <c:pt idx="35">
                  <c:v>1807.9746458997543</c:v>
                </c:pt>
                <c:pt idx="36">
                  <c:v>1691.200942669424</c:v>
                </c:pt>
                <c:pt idx="37">
                  <c:v>1586.6922066635198</c:v>
                </c:pt>
                <c:pt idx="38">
                  <c:v>1470.6289383454787</c:v>
                </c:pt>
                <c:pt idx="39">
                  <c:v>1352.6844010656096</c:v>
                </c:pt>
                <c:pt idx="40">
                  <c:v>1218.5768952299477</c:v>
                </c:pt>
                <c:pt idx="41">
                  <c:v>1114.9616952392244</c:v>
                </c:pt>
                <c:pt idx="42">
                  <c:v>959.44350070991277</c:v>
                </c:pt>
                <c:pt idx="43">
                  <c:v>821.87044298273759</c:v>
                </c:pt>
                <c:pt idx="44">
                  <c:v>705.02888213990445</c:v>
                </c:pt>
                <c:pt idx="45">
                  <c:v>542.16757613651498</c:v>
                </c:pt>
                <c:pt idx="46">
                  <c:v>428.37243717851379</c:v>
                </c:pt>
                <c:pt idx="47">
                  <c:v>310.56797772297432</c:v>
                </c:pt>
                <c:pt idx="48">
                  <c:v>114.82119267510279</c:v>
                </c:pt>
                <c:pt idx="49">
                  <c:v>17.666565627201635</c:v>
                </c:pt>
                <c:pt idx="50">
                  <c:v>-146.47301538063766</c:v>
                </c:pt>
                <c:pt idx="51">
                  <c:v>-245.7417151152913</c:v>
                </c:pt>
                <c:pt idx="52">
                  <c:v>-430.21470469077758</c:v>
                </c:pt>
                <c:pt idx="53">
                  <c:v>-527.62887561153184</c:v>
                </c:pt>
                <c:pt idx="54">
                  <c:v>-675.16929766244721</c:v>
                </c:pt>
                <c:pt idx="55">
                  <c:v>-782.2107225750442</c:v>
                </c:pt>
                <c:pt idx="56">
                  <c:v>-972.25843065683875</c:v>
                </c:pt>
                <c:pt idx="57">
                  <c:v>-1030.0973310290574</c:v>
                </c:pt>
                <c:pt idx="58">
                  <c:v>-1215.4073045442274</c:v>
                </c:pt>
                <c:pt idx="59">
                  <c:v>-1278.2152739710073</c:v>
                </c:pt>
                <c:pt idx="60">
                  <c:v>-1439.083776317173</c:v>
                </c:pt>
                <c:pt idx="61">
                  <c:v>-1541.2405153096333</c:v>
                </c:pt>
                <c:pt idx="62">
                  <c:v>-1640.3880911433735</c:v>
                </c:pt>
                <c:pt idx="63">
                  <c:v>-1754.4071989127333</c:v>
                </c:pt>
                <c:pt idx="64">
                  <c:v>-1816.1409496128472</c:v>
                </c:pt>
                <c:pt idx="65">
                  <c:v>-1982.7529799711556</c:v>
                </c:pt>
                <c:pt idx="66">
                  <c:v>-1999.3958904489627</c:v>
                </c:pt>
                <c:pt idx="67">
                  <c:v>-2151.6056292166322</c:v>
                </c:pt>
                <c:pt idx="68">
                  <c:v>-2191.180127932952</c:v>
                </c:pt>
                <c:pt idx="69">
                  <c:v>-2254.3989605048409</c:v>
                </c:pt>
                <c:pt idx="70">
                  <c:v>-2333.9342688101824</c:v>
                </c:pt>
                <c:pt idx="71">
                  <c:v>-2423.035775412769</c:v>
                </c:pt>
                <c:pt idx="72">
                  <c:v>-2442.0119578547165</c:v>
                </c:pt>
                <c:pt idx="73">
                  <c:v>-2498.07547748254</c:v>
                </c:pt>
                <c:pt idx="74">
                  <c:v>-2555.0334496695286</c:v>
                </c:pt>
                <c:pt idx="75">
                  <c:v>-2547.7480828265252</c:v>
                </c:pt>
                <c:pt idx="76">
                  <c:v>-2592.2523713535193</c:v>
                </c:pt>
                <c:pt idx="77">
                  <c:v>-2601.3571507800734</c:v>
                </c:pt>
                <c:pt idx="78">
                  <c:v>-2572.9531416128739</c:v>
                </c:pt>
                <c:pt idx="79">
                  <c:v>-2547.7480263941325</c:v>
                </c:pt>
                <c:pt idx="80">
                  <c:v>-2534.1706102271783</c:v>
                </c:pt>
                <c:pt idx="81">
                  <c:v>-2536.3838069342601</c:v>
                </c:pt>
                <c:pt idx="82">
                  <c:v>-2427.5903781484012</c:v>
                </c:pt>
                <c:pt idx="83">
                  <c:v>-2336.1776597227799</c:v>
                </c:pt>
                <c:pt idx="84">
                  <c:v>-2349.558125986041</c:v>
                </c:pt>
                <c:pt idx="85">
                  <c:v>-2148.8883286987693</c:v>
                </c:pt>
                <c:pt idx="86">
                  <c:v>-2031.9031847641963</c:v>
                </c:pt>
                <c:pt idx="87">
                  <c:v>-1928.5452120826667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AD-429F-9744-6225082C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7968"/>
        <c:axId val="69909504"/>
      </c:scatterChart>
      <c:valAx>
        <c:axId val="69907968"/>
        <c:scaling>
          <c:orientation val="minMax"/>
        </c:scaling>
        <c:delete val="0"/>
        <c:axPos val="b"/>
        <c:majorTickMark val="out"/>
        <c:minorTickMark val="none"/>
        <c:tickLblPos val="nextTo"/>
        <c:crossAx val="69909504"/>
        <c:crosses val="autoZero"/>
        <c:crossBetween val="midCat"/>
      </c:valAx>
      <c:valAx>
        <c:axId val="69909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90796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Standart Feder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60 NR'!$AN$2:$AN$89</c:f>
              <c:numCache>
                <c:formatCode>General</c:formatCode>
                <c:ptCount val="88"/>
                <c:pt idx="0">
                  <c:v>-7723.7833798059091</c:v>
                </c:pt>
                <c:pt idx="1">
                  <c:v>-6854.6890400860011</c:v>
                </c:pt>
                <c:pt idx="2">
                  <c:v>-6068.3101086578754</c:v>
                </c:pt>
                <c:pt idx="3">
                  <c:v>-5176.6067475342707</c:v>
                </c:pt>
                <c:pt idx="4">
                  <c:v>-4308.022613486748</c:v>
                </c:pt>
                <c:pt idx="5">
                  <c:v>-3370.5226891028224</c:v>
                </c:pt>
                <c:pt idx="6">
                  <c:v>-2455.0293767655257</c:v>
                </c:pt>
                <c:pt idx="7">
                  <c:v>-1524.5103531473198</c:v>
                </c:pt>
                <c:pt idx="8">
                  <c:v>-536.2964693335382</c:v>
                </c:pt>
                <c:pt idx="9">
                  <c:v>442.21157277420673</c:v>
                </c:pt>
                <c:pt idx="10">
                  <c:v>1414.6175607992081</c:v>
                </c:pt>
                <c:pt idx="11">
                  <c:v>2410.4420799497661</c:v>
                </c:pt>
                <c:pt idx="12">
                  <c:v>3414.522433176473</c:v>
                </c:pt>
                <c:pt idx="13">
                  <c:v>4397.6655505111312</c:v>
                </c:pt>
                <c:pt idx="14">
                  <c:v>5383.6444462879863</c:v>
                </c:pt>
                <c:pt idx="15">
                  <c:v>6371.4033661642443</c:v>
                </c:pt>
                <c:pt idx="16">
                  <c:v>7338.9612793288288</c:v>
                </c:pt>
                <c:pt idx="17">
                  <c:v>8317.8383985073069</c:v>
                </c:pt>
                <c:pt idx="18">
                  <c:v>9283.64638214759</c:v>
                </c:pt>
                <c:pt idx="19">
                  <c:v>10196.017894294599</c:v>
                </c:pt>
                <c:pt idx="20">
                  <c:v>11127.377910114463</c:v>
                </c:pt>
                <c:pt idx="21">
                  <c:v>12060.604728552153</c:v>
                </c:pt>
                <c:pt idx="22">
                  <c:v>13002.139490793665</c:v>
                </c:pt>
                <c:pt idx="23">
                  <c:v>13898.835982273118</c:v>
                </c:pt>
                <c:pt idx="24">
                  <c:v>14770.941724346207</c:v>
                </c:pt>
                <c:pt idx="25">
                  <c:v>15687.748693051673</c:v>
                </c:pt>
                <c:pt idx="26">
                  <c:v>16540.123709075116</c:v>
                </c:pt>
                <c:pt idx="27">
                  <c:v>17411.136536946968</c:v>
                </c:pt>
                <c:pt idx="28">
                  <c:v>18238.942621968523</c:v>
                </c:pt>
                <c:pt idx="29">
                  <c:v>19088.360335494155</c:v>
                </c:pt>
                <c:pt idx="30">
                  <c:v>19911.004003712969</c:v>
                </c:pt>
                <c:pt idx="31">
                  <c:v>20717.515621171533</c:v>
                </c:pt>
                <c:pt idx="32">
                  <c:v>21516.838103005088</c:v>
                </c:pt>
                <c:pt idx="33">
                  <c:v>22327.123112352016</c:v>
                </c:pt>
                <c:pt idx="34">
                  <c:v>23082.553150871197</c:v>
                </c:pt>
                <c:pt idx="35">
                  <c:v>23855.630083773623</c:v>
                </c:pt>
                <c:pt idx="36">
                  <c:v>24618.784373083996</c:v>
                </c:pt>
                <c:pt idx="37">
                  <c:v>25351.597779282547</c:v>
                </c:pt>
                <c:pt idx="38">
                  <c:v>26083.648268434597</c:v>
                </c:pt>
                <c:pt idx="39">
                  <c:v>26801.358071714796</c:v>
                </c:pt>
                <c:pt idx="40">
                  <c:v>27506.150042498077</c:v>
                </c:pt>
                <c:pt idx="41">
                  <c:v>28186.582219128395</c:v>
                </c:pt>
                <c:pt idx="42">
                  <c:v>28880.140713534685</c:v>
                </c:pt>
                <c:pt idx="43">
                  <c:v>29544.90685576839</c:v>
                </c:pt>
                <c:pt idx="44">
                  <c:v>30189.108643344851</c:v>
                </c:pt>
                <c:pt idx="45">
                  <c:v>30845.643327104324</c:v>
                </c:pt>
                <c:pt idx="46">
                  <c:v>31448.671296387347</c:v>
                </c:pt>
                <c:pt idx="47">
                  <c:v>32048.772800646464</c:v>
                </c:pt>
                <c:pt idx="48">
                  <c:v>32684.474561205006</c:v>
                </c:pt>
                <c:pt idx="49">
                  <c:v>33234.004390560112</c:v>
                </c:pt>
                <c:pt idx="50">
                  <c:v>33820.883022709677</c:v>
                </c:pt>
                <c:pt idx="51">
                  <c:v>34343.903358137795</c:v>
                </c:pt>
                <c:pt idx="52">
                  <c:v>34917.170595495831</c:v>
                </c:pt>
                <c:pt idx="53">
                  <c:v>35407.235799771901</c:v>
                </c:pt>
                <c:pt idx="54">
                  <c:v>35924.779547262937</c:v>
                </c:pt>
                <c:pt idx="55">
                  <c:v>36397.272752908793</c:v>
                </c:pt>
                <c:pt idx="56">
                  <c:v>36916.181394557061</c:v>
                </c:pt>
                <c:pt idx="57">
                  <c:v>37321.1791507261</c:v>
                </c:pt>
                <c:pt idx="58">
                  <c:v>37808.05574494406</c:v>
                </c:pt>
                <c:pt idx="59">
                  <c:v>38187.061235223882</c:v>
                </c:pt>
                <c:pt idx="60">
                  <c:v>38629.093619007232</c:v>
                </c:pt>
                <c:pt idx="61">
                  <c:v>39007.156048319041</c:v>
                </c:pt>
                <c:pt idx="62">
                  <c:v>39369.085174326508</c:v>
                </c:pt>
                <c:pt idx="63">
                  <c:v>39733.951174829279</c:v>
                </c:pt>
                <c:pt idx="64">
                  <c:v>40032.951454606096</c:v>
                </c:pt>
                <c:pt idx="65">
                  <c:v>40406.74285303121</c:v>
                </c:pt>
                <c:pt idx="66">
                  <c:v>40647.410302144403</c:v>
                </c:pt>
                <c:pt idx="67">
                  <c:v>40977.625945773048</c:v>
                </c:pt>
                <c:pt idx="68">
                  <c:v>41208.033375390565</c:v>
                </c:pt>
                <c:pt idx="69">
                  <c:v>41438.792678429752</c:v>
                </c:pt>
                <c:pt idx="70">
                  <c:v>41666.368874363718</c:v>
                </c:pt>
                <c:pt idx="71">
                  <c:v>41891.309734244664</c:v>
                </c:pt>
                <c:pt idx="72">
                  <c:v>42037.88947552217</c:v>
                </c:pt>
                <c:pt idx="73">
                  <c:v>42206.650397073645</c:v>
                </c:pt>
                <c:pt idx="74">
                  <c:v>42356.48278303253</c:v>
                </c:pt>
                <c:pt idx="75">
                  <c:v>42441.671010111109</c:v>
                </c:pt>
                <c:pt idx="76">
                  <c:v>42547.263586704597</c:v>
                </c:pt>
                <c:pt idx="77">
                  <c:v>42614.769058517588</c:v>
                </c:pt>
                <c:pt idx="78">
                  <c:v>42635.542872825579</c:v>
                </c:pt>
                <c:pt idx="79">
                  <c:v>42638.027537680253</c:v>
                </c:pt>
                <c:pt idx="80">
                  <c:v>42638.577301223602</c:v>
                </c:pt>
                <c:pt idx="81">
                  <c:v>42635.330131290517</c:v>
                </c:pt>
                <c:pt idx="82">
                  <c:v>42521.111280440811</c:v>
                </c:pt>
                <c:pt idx="83">
                  <c:v>42410.820906596666</c:v>
                </c:pt>
                <c:pt idx="84">
                  <c:v>42365.041742961097</c:v>
                </c:pt>
                <c:pt idx="85">
                  <c:v>42125.245062651666</c:v>
                </c:pt>
                <c:pt idx="86">
                  <c:v>41938.391086104064</c:v>
                </c:pt>
                <c:pt idx="87">
                  <c:v>41743.155695507128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DC-4904-AE11-2B0E808E9D59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60 NR'!$AO$2:$AO$89</c:f>
              <c:numCache>
                <c:formatCode>General</c:formatCode>
                <c:ptCount val="88"/>
                <c:pt idx="0">
                  <c:v>-2801.4848369339979</c:v>
                </c:pt>
                <c:pt idx="1">
                  <c:v>-2657.0143299230413</c:v>
                </c:pt>
                <c:pt idx="2">
                  <c:v>-2461.3389938356422</c:v>
                </c:pt>
                <c:pt idx="3">
                  <c:v>-2240.1674026741184</c:v>
                </c:pt>
                <c:pt idx="4">
                  <c:v>-1976.876834256022</c:v>
                </c:pt>
                <c:pt idx="5">
                  <c:v>-1681.4722012239729</c:v>
                </c:pt>
                <c:pt idx="6">
                  <c:v>-1347.7219221455546</c:v>
                </c:pt>
                <c:pt idx="7">
                  <c:v>-977.64532055095935</c:v>
                </c:pt>
                <c:pt idx="8">
                  <c:v>-593.10032030486843</c:v>
                </c:pt>
                <c:pt idx="9">
                  <c:v>-178.05361409421471</c:v>
                </c:pt>
                <c:pt idx="10">
                  <c:v>250.74397310878015</c:v>
                </c:pt>
                <c:pt idx="11">
                  <c:v>691.18495599783944</c:v>
                </c:pt>
                <c:pt idx="12">
                  <c:v>1140.3039318665467</c:v>
                </c:pt>
                <c:pt idx="13">
                  <c:v>1597.2574700793266</c:v>
                </c:pt>
                <c:pt idx="14">
                  <c:v>2048.8502896966929</c:v>
                </c:pt>
                <c:pt idx="15">
                  <c:v>2505.1790465645313</c:v>
                </c:pt>
                <c:pt idx="16">
                  <c:v>2952.3380146750997</c:v>
                </c:pt>
                <c:pt idx="17">
                  <c:v>3397.2142081550674</c:v>
                </c:pt>
                <c:pt idx="18">
                  <c:v>3835.4007567295812</c:v>
                </c:pt>
                <c:pt idx="19">
                  <c:v>4265.1873676762089</c:v>
                </c:pt>
                <c:pt idx="20">
                  <c:v>4683.7314347854226</c:v>
                </c:pt>
                <c:pt idx="21">
                  <c:v>5098.9967434354458</c:v>
                </c:pt>
                <c:pt idx="22">
                  <c:v>5503.7661411305035</c:v>
                </c:pt>
                <c:pt idx="23">
                  <c:v>5900.1047660408749</c:v>
                </c:pt>
                <c:pt idx="24">
                  <c:v>6282.7370760221838</c:v>
                </c:pt>
                <c:pt idx="25">
                  <c:v>6664.1134400907458</c:v>
                </c:pt>
                <c:pt idx="26">
                  <c:v>7030.597468366971</c:v>
                </c:pt>
                <c:pt idx="27">
                  <c:v>7388.7249945316944</c:v>
                </c:pt>
                <c:pt idx="28">
                  <c:v>7741.5608833109854</c:v>
                </c:pt>
                <c:pt idx="29">
                  <c:v>8085.8772850913183</c:v>
                </c:pt>
                <c:pt idx="30">
                  <c:v>8418.1745583295797</c:v>
                </c:pt>
                <c:pt idx="31">
                  <c:v>8745.2951340199234</c:v>
                </c:pt>
                <c:pt idx="32">
                  <c:v>9066.5867672069489</c:v>
                </c:pt>
                <c:pt idx="33">
                  <c:v>9375.8207299102687</c:v>
                </c:pt>
                <c:pt idx="34">
                  <c:v>9682.8779355365514</c:v>
                </c:pt>
                <c:pt idx="35">
                  <c:v>9980.7365551355724</c:v>
                </c:pt>
                <c:pt idx="36">
                  <c:v>10271.421733200712</c:v>
                </c:pt>
                <c:pt idx="37">
                  <c:v>10554.937139315827</c:v>
                </c:pt>
                <c:pt idx="38">
                  <c:v>10833.930366956589</c:v>
                </c:pt>
                <c:pt idx="39">
                  <c:v>11106.703945207044</c:v>
                </c:pt>
                <c:pt idx="40">
                  <c:v>11368.748884467257</c:v>
                </c:pt>
                <c:pt idx="41">
                  <c:v>11632.224461743843</c:v>
                </c:pt>
                <c:pt idx="42">
                  <c:v>11882.012284035638</c:v>
                </c:pt>
                <c:pt idx="43">
                  <c:v>12127.181472665177</c:v>
                </c:pt>
                <c:pt idx="44">
                  <c:v>12371.768643922585</c:v>
                </c:pt>
                <c:pt idx="45">
                  <c:v>12604.363261773018</c:v>
                </c:pt>
                <c:pt idx="46">
                  <c:v>12834.089020795071</c:v>
                </c:pt>
                <c:pt idx="47">
                  <c:v>13060.968953990523</c:v>
                </c:pt>
                <c:pt idx="48">
                  <c:v>13273.254347142902</c:v>
                </c:pt>
                <c:pt idx="49">
                  <c:v>13487.938739130361</c:v>
                </c:pt>
                <c:pt idx="50">
                  <c:v>13692.528175234696</c:v>
                </c:pt>
                <c:pt idx="51">
                  <c:v>13895.870384577176</c:v>
                </c:pt>
                <c:pt idx="52">
                  <c:v>14087.502695754665</c:v>
                </c:pt>
                <c:pt idx="53">
                  <c:v>14278.417533483382</c:v>
                </c:pt>
                <c:pt idx="54">
                  <c:v>14461.507410148823</c:v>
                </c:pt>
                <c:pt idx="55">
                  <c:v>14641.704428771516</c:v>
                </c:pt>
                <c:pt idx="56">
                  <c:v>14809.459713832013</c:v>
                </c:pt>
                <c:pt idx="57">
                  <c:v>14980.994935615628</c:v>
                </c:pt>
                <c:pt idx="58">
                  <c:v>15137.621969369915</c:v>
                </c:pt>
                <c:pt idx="59">
                  <c:v>15296.785313935088</c:v>
                </c:pt>
                <c:pt idx="60">
                  <c:v>15444.387701792468</c:v>
                </c:pt>
                <c:pt idx="61">
                  <c:v>15588.37531601011</c:v>
                </c:pt>
                <c:pt idx="62">
                  <c:v>15726.876345980179</c:v>
                </c:pt>
                <c:pt idx="63">
                  <c:v>15860.763545672633</c:v>
                </c:pt>
                <c:pt idx="64">
                  <c:v>15987.995413079179</c:v>
                </c:pt>
                <c:pt idx="65">
                  <c:v>16105.577365498837</c:v>
                </c:pt>
                <c:pt idx="66">
                  <c:v>16225.899002186336</c:v>
                </c:pt>
                <c:pt idx="67">
                  <c:v>16331.229560621448</c:v>
                </c:pt>
                <c:pt idx="68">
                  <c:v>16438.533094810788</c:v>
                </c:pt>
                <c:pt idx="69">
                  <c:v>16536.997101504166</c:v>
                </c:pt>
                <c:pt idx="70">
                  <c:v>16627.985932401982</c:v>
                </c:pt>
                <c:pt idx="71">
                  <c:v>16714.05413263839</c:v>
                </c:pt>
                <c:pt idx="72">
                  <c:v>16794.98169026195</c:v>
                </c:pt>
                <c:pt idx="73">
                  <c:v>16870.48426178642</c:v>
                </c:pt>
                <c:pt idx="74">
                  <c:v>16938.016654150953</c:v>
                </c:pt>
                <c:pt idx="75">
                  <c:v>17003.431772737847</c:v>
                </c:pt>
                <c:pt idx="76">
                  <c:v>17057.583513359557</c:v>
                </c:pt>
                <c:pt idx="77">
                  <c:v>17109.32244971504</c:v>
                </c:pt>
                <c:pt idx="78">
                  <c:v>17156.216178063391</c:v>
                </c:pt>
                <c:pt idx="79">
                  <c:v>17194.515077198415</c:v>
                </c:pt>
                <c:pt idx="80">
                  <c:v>17227.237788517257</c:v>
                </c:pt>
                <c:pt idx="81">
                  <c:v>17252.323364948199</c:v>
                </c:pt>
                <c:pt idx="82">
                  <c:v>17274.46487290378</c:v>
                </c:pt>
                <c:pt idx="83">
                  <c:v>17291.239577028082</c:v>
                </c:pt>
                <c:pt idx="84">
                  <c:v>17294.410655487372</c:v>
                </c:pt>
                <c:pt idx="85">
                  <c:v>17299.927694408911</c:v>
                </c:pt>
                <c:pt idx="86">
                  <c:v>17294.980526079846</c:v>
                </c:pt>
                <c:pt idx="87">
                  <c:v>17281.346646700156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DC-4904-AE11-2B0E808E9D59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60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DC-4904-AE11-2B0E808E9D59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60 NR'!$AQ$2:$AQ$89</c:f>
              <c:numCache>
                <c:formatCode>General</c:formatCode>
                <c:ptCount val="88"/>
                <c:pt idx="0">
                  <c:v>-4812.412071080721</c:v>
                </c:pt>
                <c:pt idx="1">
                  <c:v>-4507.5363168743934</c:v>
                </c:pt>
                <c:pt idx="2">
                  <c:v>-4054.5039426732319</c:v>
                </c:pt>
                <c:pt idx="3">
                  <c:v>-3528.4353477000714</c:v>
                </c:pt>
                <c:pt idx="4">
                  <c:v>-2880.6417016626096</c:v>
                </c:pt>
                <c:pt idx="5">
                  <c:v>-2140.3616994557392</c:v>
                </c:pt>
                <c:pt idx="6">
                  <c:v>-1289.2020311181586</c:v>
                </c:pt>
                <c:pt idx="7">
                  <c:v>-333.23541820106391</c:v>
                </c:pt>
                <c:pt idx="8">
                  <c:v>663.81795720920024</c:v>
                </c:pt>
                <c:pt idx="9">
                  <c:v>1749.1305897937393</c:v>
                </c:pt>
                <c:pt idx="10">
                  <c:v>2873.7058179460864</c:v>
                </c:pt>
                <c:pt idx="11">
                  <c:v>4031.4166071067161</c:v>
                </c:pt>
                <c:pt idx="12">
                  <c:v>5213.8308252615898</c:v>
                </c:pt>
                <c:pt idx="13">
                  <c:v>6418.5616032563121</c:v>
                </c:pt>
                <c:pt idx="14">
                  <c:v>7606.9595120929262</c:v>
                </c:pt>
                <c:pt idx="15">
                  <c:v>8808.7265459189093</c:v>
                </c:pt>
                <c:pt idx="16">
                  <c:v>9983.2761891408336</c:v>
                </c:pt>
                <c:pt idx="17">
                  <c:v>11150.843633665379</c:v>
                </c:pt>
                <c:pt idx="18">
                  <c:v>12298.540230105416</c:v>
                </c:pt>
                <c:pt idx="19">
                  <c:v>13421.524075930247</c:v>
                </c:pt>
                <c:pt idx="20">
                  <c:v>14511.394192670592</c:v>
                </c:pt>
                <c:pt idx="21">
                  <c:v>15591.581113146207</c:v>
                </c:pt>
                <c:pt idx="22">
                  <c:v>16640.891158815102</c:v>
                </c:pt>
                <c:pt idx="23">
                  <c:v>17665.398751594454</c:v>
                </c:pt>
                <c:pt idx="24">
                  <c:v>18650.020016965536</c:v>
                </c:pt>
                <c:pt idx="25">
                  <c:v>19630.775884421535</c:v>
                </c:pt>
                <c:pt idx="26">
                  <c:v>20568.197097850913</c:v>
                </c:pt>
                <c:pt idx="27">
                  <c:v>21481.295075704926</c:v>
                </c:pt>
                <c:pt idx="28">
                  <c:v>22378.985788095779</c:v>
                </c:pt>
                <c:pt idx="29">
                  <c:v>23251.879127056833</c:v>
                </c:pt>
                <c:pt idx="30">
                  <c:v>24090.05939025696</c:v>
                </c:pt>
                <c:pt idx="31">
                  <c:v>24913.166758430321</c:v>
                </c:pt>
                <c:pt idx="32">
                  <c:v>25719.502117533666</c:v>
                </c:pt>
                <c:pt idx="33">
                  <c:v>26490.945531624049</c:v>
                </c:pt>
                <c:pt idx="34">
                  <c:v>27256.241476066331</c:v>
                </c:pt>
                <c:pt idx="35">
                  <c:v>27995.161137923209</c:v>
                </c:pt>
                <c:pt idx="36">
                  <c:v>28713.529099389983</c:v>
                </c:pt>
                <c:pt idx="37">
                  <c:v>29411.357951512677</c:v>
                </c:pt>
                <c:pt idx="38">
                  <c:v>30096.412699856352</c:v>
                </c:pt>
                <c:pt idx="39">
                  <c:v>30763.823910343941</c:v>
                </c:pt>
                <c:pt idx="40">
                  <c:v>31400.407775081105</c:v>
                </c:pt>
                <c:pt idx="41">
                  <c:v>32041.799893442905</c:v>
                </c:pt>
                <c:pt idx="42">
                  <c:v>32643.954654442583</c:v>
                </c:pt>
                <c:pt idx="43">
                  <c:v>33233.123377885968</c:v>
                </c:pt>
                <c:pt idx="44">
                  <c:v>33821.178610220151</c:v>
                </c:pt>
                <c:pt idx="45">
                  <c:v>34375.193053758325</c:v>
                </c:pt>
                <c:pt idx="46">
                  <c:v>34921.311713802388</c:v>
                </c:pt>
                <c:pt idx="47">
                  <c:v>35460.061162556427</c:v>
                </c:pt>
                <c:pt idx="48">
                  <c:v>35957.267154085799</c:v>
                </c:pt>
                <c:pt idx="49">
                  <c:v>36461.966870307231</c:v>
                </c:pt>
                <c:pt idx="50">
                  <c:v>36938.342491372387</c:v>
                </c:pt>
                <c:pt idx="51">
                  <c:v>37411.804877113056</c:v>
                </c:pt>
                <c:pt idx="52">
                  <c:v>37852.245153786571</c:v>
                </c:pt>
                <c:pt idx="53">
                  <c:v>38291.509705616743</c:v>
                </c:pt>
                <c:pt idx="54">
                  <c:v>38709.055699477751</c:v>
                </c:pt>
                <c:pt idx="55">
                  <c:v>39119.097576949323</c:v>
                </c:pt>
                <c:pt idx="56">
                  <c:v>39494.188611372767</c:v>
                </c:pt>
                <c:pt idx="57">
                  <c:v>39881.120548758365</c:v>
                </c:pt>
                <c:pt idx="58">
                  <c:v>40225.993250067841</c:v>
                </c:pt>
                <c:pt idx="59">
                  <c:v>40579.287359330898</c:v>
                </c:pt>
                <c:pt idx="60">
                  <c:v>40900.259632725902</c:v>
                </c:pt>
                <c:pt idx="61">
                  <c:v>41211.825997458138</c:v>
                </c:pt>
                <c:pt idx="62">
                  <c:v>41508.806259371799</c:v>
                </c:pt>
                <c:pt idx="63">
                  <c:v>41793.607760519742</c:v>
                </c:pt>
                <c:pt idx="64">
                  <c:v>42060.291585968793</c:v>
                </c:pt>
                <c:pt idx="65">
                  <c:v>42300.476126820977</c:v>
                </c:pt>
                <c:pt idx="66">
                  <c:v>42549.807201981523</c:v>
                </c:pt>
                <c:pt idx="67">
                  <c:v>42757.102978938572</c:v>
                </c:pt>
                <c:pt idx="68">
                  <c:v>42971.446444024114</c:v>
                </c:pt>
                <c:pt idx="69">
                  <c:v>43161.714862635483</c:v>
                </c:pt>
                <c:pt idx="70">
                  <c:v>43331.614100727122</c:v>
                </c:pt>
                <c:pt idx="71">
                  <c:v>43488.70714091268</c:v>
                </c:pt>
                <c:pt idx="72">
                  <c:v>43632.418779771295</c:v>
                </c:pt>
                <c:pt idx="73">
                  <c:v>43762.055330732124</c:v>
                </c:pt>
                <c:pt idx="74">
                  <c:v>43870.014269972962</c:v>
                </c:pt>
                <c:pt idx="75">
                  <c:v>43973.520557160198</c:v>
                </c:pt>
                <c:pt idx="76">
                  <c:v>44045.835765161253</c:v>
                </c:pt>
                <c:pt idx="77">
                  <c:v>44112.970174638031</c:v>
                </c:pt>
                <c:pt idx="78">
                  <c:v>44167.65129204659</c:v>
                </c:pt>
                <c:pt idx="79">
                  <c:v>44198.97112842348</c:v>
                </c:pt>
                <c:pt idx="80">
                  <c:v>44216.105921775932</c:v>
                </c:pt>
                <c:pt idx="81">
                  <c:v>44212.732201192492</c:v>
                </c:pt>
                <c:pt idx="82">
                  <c:v>44202.500607616632</c:v>
                </c:pt>
                <c:pt idx="83">
                  <c:v>44178.563425369328</c:v>
                </c:pt>
                <c:pt idx="84">
                  <c:v>44116.958990934261</c:v>
                </c:pt>
                <c:pt idx="85">
                  <c:v>44064.017437185015</c:v>
                </c:pt>
                <c:pt idx="86">
                  <c:v>43982.543400710187</c:v>
                </c:pt>
                <c:pt idx="87">
                  <c:v>43877.770695000079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0DC-4904-AE11-2B0E808E9D59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60 NR'!$AR$2:$AR$89</c:f>
              <c:numCache>
                <c:formatCode>General</c:formatCode>
                <c:ptCount val="88"/>
                <c:pt idx="0">
                  <c:v>2911.3713087251881</c:v>
                </c:pt>
                <c:pt idx="1">
                  <c:v>2347.1527232116077</c:v>
                </c:pt>
                <c:pt idx="2">
                  <c:v>2013.8061659846435</c:v>
                </c:pt>
                <c:pt idx="3">
                  <c:v>1648.1713998341993</c:v>
                </c:pt>
                <c:pt idx="4">
                  <c:v>1427.3809118241384</c:v>
                </c:pt>
                <c:pt idx="5">
                  <c:v>1230.1609896470832</c:v>
                </c:pt>
                <c:pt idx="6">
                  <c:v>1165.8273456473671</c:v>
                </c:pt>
                <c:pt idx="7">
                  <c:v>1191.2749349462561</c:v>
                </c:pt>
                <c:pt idx="8">
                  <c:v>1200.1144265427383</c:v>
                </c:pt>
                <c:pt idx="9">
                  <c:v>1306.9190170195325</c:v>
                </c:pt>
                <c:pt idx="10">
                  <c:v>1459.0882571468783</c:v>
                </c:pt>
                <c:pt idx="11">
                  <c:v>1620.97452715695</c:v>
                </c:pt>
                <c:pt idx="12">
                  <c:v>1799.3083920851168</c:v>
                </c:pt>
                <c:pt idx="13">
                  <c:v>2020.8960527451809</c:v>
                </c:pt>
                <c:pt idx="14">
                  <c:v>2223.3150658049399</c:v>
                </c:pt>
                <c:pt idx="15">
                  <c:v>2437.323179754665</c:v>
                </c:pt>
                <c:pt idx="16">
                  <c:v>2644.3149098120048</c:v>
                </c:pt>
                <c:pt idx="17">
                  <c:v>2833.0052351580725</c:v>
                </c:pt>
                <c:pt idx="18">
                  <c:v>3014.8938479578264</c:v>
                </c:pt>
                <c:pt idx="19">
                  <c:v>3225.5061816356483</c:v>
                </c:pt>
                <c:pt idx="20">
                  <c:v>3384.0162825561292</c:v>
                </c:pt>
                <c:pt idx="21">
                  <c:v>3530.9763845940543</c:v>
                </c:pt>
                <c:pt idx="22">
                  <c:v>3638.7516680214376</c:v>
                </c:pt>
                <c:pt idx="23">
                  <c:v>3766.5627693213355</c:v>
                </c:pt>
                <c:pt idx="24">
                  <c:v>3879.0782926193297</c:v>
                </c:pt>
                <c:pt idx="25">
                  <c:v>3943.0271913698616</c:v>
                </c:pt>
                <c:pt idx="26">
                  <c:v>4028.073388775796</c:v>
                </c:pt>
                <c:pt idx="27">
                  <c:v>4070.158538757958</c:v>
                </c:pt>
                <c:pt idx="28">
                  <c:v>4140.043166127256</c:v>
                </c:pt>
                <c:pt idx="29">
                  <c:v>4163.5187915626775</c:v>
                </c:pt>
                <c:pt idx="30">
                  <c:v>4179.0553865439906</c:v>
                </c:pt>
                <c:pt idx="31">
                  <c:v>4195.6511372587884</c:v>
                </c:pt>
                <c:pt idx="32">
                  <c:v>4202.6640145285783</c:v>
                </c:pt>
                <c:pt idx="33">
                  <c:v>4163.8224192720336</c:v>
                </c:pt>
                <c:pt idx="34">
                  <c:v>4173.6883251951331</c:v>
                </c:pt>
                <c:pt idx="35">
                  <c:v>4139.5310541495855</c:v>
                </c:pt>
                <c:pt idx="36">
                  <c:v>4094.7447263059876</c:v>
                </c:pt>
                <c:pt idx="37">
                  <c:v>4059.7601722301297</c:v>
                </c:pt>
                <c:pt idx="38">
                  <c:v>4012.7644314217541</c:v>
                </c:pt>
                <c:pt idx="39">
                  <c:v>3962.4658386291449</c:v>
                </c:pt>
                <c:pt idx="40">
                  <c:v>3894.257732583028</c:v>
                </c:pt>
                <c:pt idx="41">
                  <c:v>3855.2176743145101</c:v>
                </c:pt>
                <c:pt idx="42">
                  <c:v>3763.8139409078976</c:v>
                </c:pt>
                <c:pt idx="43">
                  <c:v>3688.2165221175783</c:v>
                </c:pt>
                <c:pt idx="44">
                  <c:v>3632.0699668753005</c:v>
                </c:pt>
                <c:pt idx="45">
                  <c:v>3529.5497266540006</c:v>
                </c:pt>
                <c:pt idx="46">
                  <c:v>3472.6404174150412</c:v>
                </c:pt>
                <c:pt idx="47">
                  <c:v>3411.288361909963</c:v>
                </c:pt>
                <c:pt idx="48">
                  <c:v>3272.7925928807927</c:v>
                </c:pt>
                <c:pt idx="49">
                  <c:v>3227.9624797471188</c:v>
                </c:pt>
                <c:pt idx="50">
                  <c:v>3117.4594686627097</c:v>
                </c:pt>
                <c:pt idx="51">
                  <c:v>3067.9015189752608</c:v>
                </c:pt>
                <c:pt idx="52">
                  <c:v>2935.0745582907402</c:v>
                </c:pt>
                <c:pt idx="53">
                  <c:v>2884.2739058448424</c:v>
                </c:pt>
                <c:pt idx="54">
                  <c:v>2784.2761522148139</c:v>
                </c:pt>
                <c:pt idx="55">
                  <c:v>2721.8248240405301</c:v>
                </c:pt>
                <c:pt idx="56">
                  <c:v>2578.0072168157058</c:v>
                </c:pt>
                <c:pt idx="57">
                  <c:v>2559.9413980322643</c:v>
                </c:pt>
                <c:pt idx="58">
                  <c:v>2417.9375051237803</c:v>
                </c:pt>
                <c:pt idx="59">
                  <c:v>2392.2261241070155</c:v>
                </c:pt>
                <c:pt idx="60">
                  <c:v>2271.16601371867</c:v>
                </c:pt>
                <c:pt idx="61">
                  <c:v>2204.6699491390973</c:v>
                </c:pt>
                <c:pt idx="62">
                  <c:v>2139.7210850452902</c:v>
                </c:pt>
                <c:pt idx="63">
                  <c:v>2059.6565856904635</c:v>
                </c:pt>
                <c:pt idx="64">
                  <c:v>2027.3401313626964</c:v>
                </c:pt>
                <c:pt idx="65">
                  <c:v>1893.7332737897668</c:v>
                </c:pt>
                <c:pt idx="66">
                  <c:v>1902.3968998371201</c:v>
                </c:pt>
                <c:pt idx="67">
                  <c:v>1779.4770331655236</c:v>
                </c:pt>
                <c:pt idx="68">
                  <c:v>1763.4130686335484</c:v>
                </c:pt>
                <c:pt idx="69">
                  <c:v>1722.9221842057304</c:v>
                </c:pt>
                <c:pt idx="70">
                  <c:v>1665.2452263634041</c:v>
                </c:pt>
                <c:pt idx="71">
                  <c:v>1597.3974066680166</c:v>
                </c:pt>
                <c:pt idx="72">
                  <c:v>1594.5293042491248</c:v>
                </c:pt>
                <c:pt idx="73">
                  <c:v>1555.4049336584794</c:v>
                </c:pt>
                <c:pt idx="74">
                  <c:v>1513.5314869404319</c:v>
                </c:pt>
                <c:pt idx="75">
                  <c:v>1531.8495470490889</c:v>
                </c:pt>
                <c:pt idx="76">
                  <c:v>1498.5721784566558</c:v>
                </c:pt>
                <c:pt idx="77">
                  <c:v>1498.2011161204427</c:v>
                </c:pt>
                <c:pt idx="78">
                  <c:v>1532.108419221011</c:v>
                </c:pt>
                <c:pt idx="79">
                  <c:v>1560.9435907432271</c:v>
                </c:pt>
                <c:pt idx="80">
                  <c:v>1577.5286205523298</c:v>
                </c:pt>
                <c:pt idx="81">
                  <c:v>1577.4020699019748</c:v>
                </c:pt>
                <c:pt idx="82">
                  <c:v>1681.3893271758207</c:v>
                </c:pt>
                <c:pt idx="83">
                  <c:v>1767.7425187726622</c:v>
                </c:pt>
                <c:pt idx="84">
                  <c:v>1751.9172479731642</c:v>
                </c:pt>
                <c:pt idx="85">
                  <c:v>1938.7723745333496</c:v>
                </c:pt>
                <c:pt idx="86">
                  <c:v>2044.1523146061227</c:v>
                </c:pt>
                <c:pt idx="87">
                  <c:v>2134.614999492951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0DC-4904-AE11-2B0E808E9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Starke Feder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50205661001885"/>
          <c:y val="0.15328801112975632"/>
          <c:w val="0.82995892901645307"/>
          <c:h val="0.75124736457123187"/>
        </c:manualLayout>
      </c:layout>
      <c:scatterChart>
        <c:scatterStyle val="lineMarker"/>
        <c:varyColors val="0"/>
        <c:ser>
          <c:idx val="1"/>
          <c:order val="0"/>
          <c:tx>
            <c:v>Feder</c:v>
          </c:tx>
          <c:spPr>
            <a:ln w="28575">
              <a:noFill/>
            </a:ln>
          </c:spPr>
          <c:yVal>
            <c:numRef>
              <c:f>'Kraft 60 NR'!$AU$2:$AU$89</c:f>
              <c:numCache>
                <c:formatCode>General</c:formatCode>
                <c:ptCount val="88"/>
                <c:pt idx="0">
                  <c:v>-9619.0338766009409</c:v>
                </c:pt>
                <c:pt idx="1">
                  <c:v>-8534.8446527884316</c:v>
                </c:pt>
                <c:pt idx="2">
                  <c:v>-7554.2595940246483</c:v>
                </c:pt>
                <c:pt idx="3">
                  <c:v>-6443.1289029342443</c:v>
                </c:pt>
                <c:pt idx="4">
                  <c:v>-5361.2803197794483</c:v>
                </c:pt>
                <c:pt idx="5">
                  <c:v>-4194.1073070494767</c:v>
                </c:pt>
                <c:pt idx="6">
                  <c:v>-3054.66687601901</c:v>
                </c:pt>
                <c:pt idx="7">
                  <c:v>-1896.7759926247995</c:v>
                </c:pt>
                <c:pt idx="8">
                  <c:v>-667.24336485087099</c:v>
                </c:pt>
                <c:pt idx="9">
                  <c:v>550.1954916029224</c:v>
                </c:pt>
                <c:pt idx="10">
                  <c:v>1760.1489672546495</c:v>
                </c:pt>
                <c:pt idx="11">
                  <c:v>2999.464761266117</c:v>
                </c:pt>
                <c:pt idx="12">
                  <c:v>4249.4095495256524</c:v>
                </c:pt>
                <c:pt idx="13">
                  <c:v>5473.7662267379592</c:v>
                </c:pt>
                <c:pt idx="14">
                  <c:v>6702.2198135809558</c:v>
                </c:pt>
                <c:pt idx="15">
                  <c:v>7933.5453416982591</c:v>
                </c:pt>
                <c:pt idx="16">
                  <c:v>9140.4666694157786</c:v>
                </c:pt>
                <c:pt idx="17">
                  <c:v>10362.273957469919</c:v>
                </c:pt>
                <c:pt idx="18">
                  <c:v>11568.67256648689</c:v>
                </c:pt>
                <c:pt idx="19">
                  <c:v>12709.355894410186</c:v>
                </c:pt>
                <c:pt idx="20">
                  <c:v>13874.586853095312</c:v>
                </c:pt>
                <c:pt idx="21">
                  <c:v>15043.060392560628</c:v>
                </c:pt>
                <c:pt idx="22">
                  <c:v>16222.831544756244</c:v>
                </c:pt>
                <c:pt idx="23">
                  <c:v>17347.563303381132</c:v>
                </c:pt>
                <c:pt idx="24">
                  <c:v>18442.471807024416</c:v>
                </c:pt>
                <c:pt idx="25">
                  <c:v>19594.068901891467</c:v>
                </c:pt>
                <c:pt idx="26">
                  <c:v>20665.99566184861</c:v>
                </c:pt>
                <c:pt idx="27">
                  <c:v>21761.99422365885</c:v>
                </c:pt>
                <c:pt idx="28">
                  <c:v>22804.749897268095</c:v>
                </c:pt>
                <c:pt idx="29">
                  <c:v>23875.236234952146</c:v>
                </c:pt>
                <c:pt idx="30">
                  <c:v>24912.887204980747</c:v>
                </c:pt>
                <c:pt idx="31">
                  <c:v>25930.991890244772</c:v>
                </c:pt>
                <c:pt idx="32">
                  <c:v>26940.675400519605</c:v>
                </c:pt>
                <c:pt idx="33">
                  <c:v>27964.636904160179</c:v>
                </c:pt>
                <c:pt idx="34">
                  <c:v>28920.408385565144</c:v>
                </c:pt>
                <c:pt idx="35">
                  <c:v>29898.726407275357</c:v>
                </c:pt>
                <c:pt idx="36">
                  <c:v>30865.052980296117</c:v>
                </c:pt>
                <c:pt idx="37">
                  <c:v>31793.713806254942</c:v>
                </c:pt>
                <c:pt idx="38">
                  <c:v>32721.796818017236</c:v>
                </c:pt>
                <c:pt idx="39">
                  <c:v>33632.198537672943</c:v>
                </c:pt>
                <c:pt idx="40">
                  <c:v>34526.685871571586</c:v>
                </c:pt>
                <c:pt idx="41">
                  <c:v>35390.856893414304</c:v>
                </c:pt>
                <c:pt idx="42">
                  <c:v>36271.733013767735</c:v>
                </c:pt>
                <c:pt idx="43">
                  <c:v>37116.663739588847</c:v>
                </c:pt>
                <c:pt idx="44">
                  <c:v>37935.964989717802</c:v>
                </c:pt>
                <c:pt idx="45">
                  <c:v>38770.895423393624</c:v>
                </c:pt>
                <c:pt idx="46">
                  <c:v>39538.721723200986</c:v>
                </c:pt>
                <c:pt idx="47">
                  <c:v>40302.983430023174</c:v>
                </c:pt>
                <c:pt idx="48">
                  <c:v>41112.087721139629</c:v>
                </c:pt>
                <c:pt idx="49">
                  <c:v>41812.921737448873</c:v>
                </c:pt>
                <c:pt idx="50">
                  <c:v>42560.792356712329</c:v>
                </c:pt>
                <c:pt idx="51">
                  <c:v>43228.348459890774</c:v>
                </c:pt>
                <c:pt idx="52">
                  <c:v>43959.179224051368</c:v>
                </c:pt>
                <c:pt idx="53">
                  <c:v>44585.30015309155</c:v>
                </c:pt>
                <c:pt idx="54">
                  <c:v>45246.003906689359</c:v>
                </c:pt>
                <c:pt idx="55">
                  <c:v>45849.977159888258</c:v>
                </c:pt>
                <c:pt idx="56">
                  <c:v>46512.387536631919</c:v>
                </c:pt>
                <c:pt idx="57">
                  <c:v>47031.286265787297</c:v>
                </c:pt>
                <c:pt idx="58">
                  <c:v>47653.293781601373</c:v>
                </c:pt>
                <c:pt idx="59">
                  <c:v>48139.324854506405</c:v>
                </c:pt>
                <c:pt idx="60">
                  <c:v>48704.726497624841</c:v>
                </c:pt>
                <c:pt idx="61">
                  <c:v>49189.437686573146</c:v>
                </c:pt>
                <c:pt idx="62">
                  <c:v>49653.723767343661</c:v>
                </c:pt>
                <c:pt idx="63">
                  <c:v>50121.6371241284</c:v>
                </c:pt>
                <c:pt idx="64">
                  <c:v>50506.383520685609</c:v>
                </c:pt>
                <c:pt idx="65">
                  <c:v>50985.388286533474</c:v>
                </c:pt>
                <c:pt idx="66">
                  <c:v>51296.348879603938</c:v>
                </c:pt>
                <c:pt idx="67">
                  <c:v>51720.19074678942</c:v>
                </c:pt>
                <c:pt idx="68">
                  <c:v>52017.98425729484</c:v>
                </c:pt>
                <c:pt idx="69">
                  <c:v>52316.094974385007</c:v>
                </c:pt>
                <c:pt idx="70">
                  <c:v>52610.0738002281</c:v>
                </c:pt>
                <c:pt idx="71">
                  <c:v>52900.6152005638</c:v>
                </c:pt>
                <c:pt idx="72">
                  <c:v>53092.090140486405</c:v>
                </c:pt>
                <c:pt idx="73">
                  <c:v>53311.441498939494</c:v>
                </c:pt>
                <c:pt idx="74">
                  <c:v>53506.768055036373</c:v>
                </c:pt>
                <c:pt idx="75">
                  <c:v>53620.300704658512</c:v>
                </c:pt>
                <c:pt idx="76">
                  <c:v>53759.475576674646</c:v>
                </c:pt>
                <c:pt idx="77">
                  <c:v>53850.392919502126</c:v>
                </c:pt>
                <c:pt idx="78">
                  <c:v>53882.115850304202</c:v>
                </c:pt>
                <c:pt idx="79">
                  <c:v>53890.577657448193</c:v>
                </c:pt>
                <c:pt idx="80">
                  <c:v>53896.441453047468</c:v>
                </c:pt>
                <c:pt idx="81">
                  <c:v>53897.364175524279</c:v>
                </c:pt>
                <c:pt idx="82">
                  <c:v>53757.862413950817</c:v>
                </c:pt>
                <c:pt idx="83">
                  <c:v>53623.155196212399</c:v>
                </c:pt>
                <c:pt idx="84">
                  <c:v>53569.859411852049</c:v>
                </c:pt>
                <c:pt idx="85">
                  <c:v>53271.090161361404</c:v>
                </c:pt>
                <c:pt idx="86">
                  <c:v>53039.084737031764</c:v>
                </c:pt>
                <c:pt idx="87">
                  <c:v>52796.32040207617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DA-48A7-B08F-8B3F3226C315}"/>
            </c:ext>
          </c:extLst>
        </c:ser>
        <c:ser>
          <c:idx val="2"/>
          <c:order val="1"/>
          <c:tx>
            <c:v>Türe</c:v>
          </c:tx>
          <c:spPr>
            <a:ln w="28575">
              <a:noFill/>
            </a:ln>
          </c:spPr>
          <c:yVal>
            <c:numRef>
              <c:f>'Kraft 60 NR'!$AO$2:$AO$89</c:f>
              <c:numCache>
                <c:formatCode>General</c:formatCode>
                <c:ptCount val="88"/>
                <c:pt idx="0">
                  <c:v>-2801.4848369339979</c:v>
                </c:pt>
                <c:pt idx="1">
                  <c:v>-2657.0143299230413</c:v>
                </c:pt>
                <c:pt idx="2">
                  <c:v>-2461.3389938356422</c:v>
                </c:pt>
                <c:pt idx="3">
                  <c:v>-2240.1674026741184</c:v>
                </c:pt>
                <c:pt idx="4">
                  <c:v>-1976.876834256022</c:v>
                </c:pt>
                <c:pt idx="5">
                  <c:v>-1681.4722012239729</c:v>
                </c:pt>
                <c:pt idx="6">
                  <c:v>-1347.7219221455546</c:v>
                </c:pt>
                <c:pt idx="7">
                  <c:v>-977.64532055095935</c:v>
                </c:pt>
                <c:pt idx="8">
                  <c:v>-593.10032030486843</c:v>
                </c:pt>
                <c:pt idx="9">
                  <c:v>-178.05361409421471</c:v>
                </c:pt>
                <c:pt idx="10">
                  <c:v>250.74397310878015</c:v>
                </c:pt>
                <c:pt idx="11">
                  <c:v>691.18495599783944</c:v>
                </c:pt>
                <c:pt idx="12">
                  <c:v>1140.3039318665467</c:v>
                </c:pt>
                <c:pt idx="13">
                  <c:v>1597.2574700793266</c:v>
                </c:pt>
                <c:pt idx="14">
                  <c:v>2048.8502896966929</c:v>
                </c:pt>
                <c:pt idx="15">
                  <c:v>2505.1790465645313</c:v>
                </c:pt>
                <c:pt idx="16">
                  <c:v>2952.3380146750997</c:v>
                </c:pt>
                <c:pt idx="17">
                  <c:v>3397.2142081550674</c:v>
                </c:pt>
                <c:pt idx="18">
                  <c:v>3835.4007567295812</c:v>
                </c:pt>
                <c:pt idx="19">
                  <c:v>4265.1873676762089</c:v>
                </c:pt>
                <c:pt idx="20">
                  <c:v>4683.7314347854226</c:v>
                </c:pt>
                <c:pt idx="21">
                  <c:v>5098.9967434354458</c:v>
                </c:pt>
                <c:pt idx="22">
                  <c:v>5503.7661411305035</c:v>
                </c:pt>
                <c:pt idx="23">
                  <c:v>5900.1047660408749</c:v>
                </c:pt>
                <c:pt idx="24">
                  <c:v>6282.7370760221838</c:v>
                </c:pt>
                <c:pt idx="25">
                  <c:v>6664.1134400907458</c:v>
                </c:pt>
                <c:pt idx="26">
                  <c:v>7030.597468366971</c:v>
                </c:pt>
                <c:pt idx="27">
                  <c:v>7388.7249945316944</c:v>
                </c:pt>
                <c:pt idx="28">
                  <c:v>7741.5608833109854</c:v>
                </c:pt>
                <c:pt idx="29">
                  <c:v>8085.8772850913183</c:v>
                </c:pt>
                <c:pt idx="30">
                  <c:v>8418.1745583295797</c:v>
                </c:pt>
                <c:pt idx="31">
                  <c:v>8745.2951340199234</c:v>
                </c:pt>
                <c:pt idx="32">
                  <c:v>9066.5867672069489</c:v>
                </c:pt>
                <c:pt idx="33">
                  <c:v>9375.8207299102687</c:v>
                </c:pt>
                <c:pt idx="34">
                  <c:v>9682.8779355365514</c:v>
                </c:pt>
                <c:pt idx="35">
                  <c:v>9980.7365551355724</c:v>
                </c:pt>
                <c:pt idx="36">
                  <c:v>10271.421733200712</c:v>
                </c:pt>
                <c:pt idx="37">
                  <c:v>10554.937139315827</c:v>
                </c:pt>
                <c:pt idx="38">
                  <c:v>10833.930366956589</c:v>
                </c:pt>
                <c:pt idx="39">
                  <c:v>11106.703945207044</c:v>
                </c:pt>
                <c:pt idx="40">
                  <c:v>11368.748884467257</c:v>
                </c:pt>
                <c:pt idx="41">
                  <c:v>11632.224461743843</c:v>
                </c:pt>
                <c:pt idx="42">
                  <c:v>11882.012284035638</c:v>
                </c:pt>
                <c:pt idx="43">
                  <c:v>12127.181472665177</c:v>
                </c:pt>
                <c:pt idx="44">
                  <c:v>12371.768643922585</c:v>
                </c:pt>
                <c:pt idx="45">
                  <c:v>12604.363261773018</c:v>
                </c:pt>
                <c:pt idx="46">
                  <c:v>12834.089020795071</c:v>
                </c:pt>
                <c:pt idx="47">
                  <c:v>13060.968953990523</c:v>
                </c:pt>
                <c:pt idx="48">
                  <c:v>13273.254347142902</c:v>
                </c:pt>
                <c:pt idx="49">
                  <c:v>13487.938739130361</c:v>
                </c:pt>
                <c:pt idx="50">
                  <c:v>13692.528175234696</c:v>
                </c:pt>
                <c:pt idx="51">
                  <c:v>13895.870384577176</c:v>
                </c:pt>
                <c:pt idx="52">
                  <c:v>14087.502695754665</c:v>
                </c:pt>
                <c:pt idx="53">
                  <c:v>14278.417533483382</c:v>
                </c:pt>
                <c:pt idx="54">
                  <c:v>14461.507410148823</c:v>
                </c:pt>
                <c:pt idx="55">
                  <c:v>14641.704428771516</c:v>
                </c:pt>
                <c:pt idx="56">
                  <c:v>14809.459713832013</c:v>
                </c:pt>
                <c:pt idx="57">
                  <c:v>14980.994935615628</c:v>
                </c:pt>
                <c:pt idx="58">
                  <c:v>15137.621969369915</c:v>
                </c:pt>
                <c:pt idx="59">
                  <c:v>15296.785313935088</c:v>
                </c:pt>
                <c:pt idx="60">
                  <c:v>15444.387701792468</c:v>
                </c:pt>
                <c:pt idx="61">
                  <c:v>15588.37531601011</c:v>
                </c:pt>
                <c:pt idx="62">
                  <c:v>15726.876345980179</c:v>
                </c:pt>
                <c:pt idx="63">
                  <c:v>15860.763545672633</c:v>
                </c:pt>
                <c:pt idx="64">
                  <c:v>15987.995413079179</c:v>
                </c:pt>
                <c:pt idx="65">
                  <c:v>16105.577365498837</c:v>
                </c:pt>
                <c:pt idx="66">
                  <c:v>16225.899002186336</c:v>
                </c:pt>
                <c:pt idx="67">
                  <c:v>16331.229560621448</c:v>
                </c:pt>
                <c:pt idx="68">
                  <c:v>16438.533094810788</c:v>
                </c:pt>
                <c:pt idx="69">
                  <c:v>16536.997101504166</c:v>
                </c:pt>
                <c:pt idx="70">
                  <c:v>16627.985932401982</c:v>
                </c:pt>
                <c:pt idx="71">
                  <c:v>16714.05413263839</c:v>
                </c:pt>
                <c:pt idx="72">
                  <c:v>16794.98169026195</c:v>
                </c:pt>
                <c:pt idx="73">
                  <c:v>16870.48426178642</c:v>
                </c:pt>
                <c:pt idx="74">
                  <c:v>16938.016654150953</c:v>
                </c:pt>
                <c:pt idx="75">
                  <c:v>17003.431772737847</c:v>
                </c:pt>
                <c:pt idx="76">
                  <c:v>17057.583513359557</c:v>
                </c:pt>
                <c:pt idx="77">
                  <c:v>17109.32244971504</c:v>
                </c:pt>
                <c:pt idx="78">
                  <c:v>17156.216178063391</c:v>
                </c:pt>
                <c:pt idx="79">
                  <c:v>17194.515077198415</c:v>
                </c:pt>
                <c:pt idx="80">
                  <c:v>17227.237788517257</c:v>
                </c:pt>
                <c:pt idx="81">
                  <c:v>17252.323364948199</c:v>
                </c:pt>
                <c:pt idx="82">
                  <c:v>17274.46487290378</c:v>
                </c:pt>
                <c:pt idx="83">
                  <c:v>17291.239577028082</c:v>
                </c:pt>
                <c:pt idx="84">
                  <c:v>17294.410655487372</c:v>
                </c:pt>
                <c:pt idx="85">
                  <c:v>17299.927694408911</c:v>
                </c:pt>
                <c:pt idx="86">
                  <c:v>17294.980526079846</c:v>
                </c:pt>
                <c:pt idx="87">
                  <c:v>17281.346646700156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DA-48A7-B08F-8B3F3226C315}"/>
            </c:ext>
          </c:extLst>
        </c:ser>
        <c:ser>
          <c:idx val="3"/>
          <c:order val="2"/>
          <c:tx>
            <c:v>Dekor</c:v>
          </c:tx>
          <c:spPr>
            <a:ln w="28575">
              <a:noFill/>
            </a:ln>
          </c:spPr>
          <c:yVal>
            <c:numRef>
              <c:f>'Kraft 60 NR'!$AP$2:$AP$89</c:f>
              <c:numCache>
                <c:formatCode>General</c:formatCode>
                <c:ptCount val="88"/>
                <c:pt idx="0">
                  <c:v>-2010.9272341467229</c:v>
                </c:pt>
                <c:pt idx="1">
                  <c:v>-1850.5219869513517</c:v>
                </c:pt>
                <c:pt idx="2">
                  <c:v>-1593.1649488375897</c:v>
                </c:pt>
                <c:pt idx="3">
                  <c:v>-1288.2679450259527</c:v>
                </c:pt>
                <c:pt idx="4">
                  <c:v>-903.76486740658754</c:v>
                </c:pt>
                <c:pt idx="5">
                  <c:v>-458.88949823176631</c:v>
                </c:pt>
                <c:pt idx="6">
                  <c:v>58.519891027395978</c:v>
                </c:pt>
                <c:pt idx="7">
                  <c:v>644.40990234989545</c:v>
                </c:pt>
                <c:pt idx="8">
                  <c:v>1256.9182775140687</c:v>
                </c:pt>
                <c:pt idx="9">
                  <c:v>1927.184203887954</c:v>
                </c:pt>
                <c:pt idx="10">
                  <c:v>2622.9618448373062</c:v>
                </c:pt>
                <c:pt idx="11">
                  <c:v>3340.2316511088766</c:v>
                </c:pt>
                <c:pt idx="12">
                  <c:v>4073.5268933950429</c:v>
                </c:pt>
                <c:pt idx="13">
                  <c:v>4821.3041331769855</c:v>
                </c:pt>
                <c:pt idx="14">
                  <c:v>5558.1092223962332</c:v>
                </c:pt>
                <c:pt idx="15">
                  <c:v>6303.5474993543785</c:v>
                </c:pt>
                <c:pt idx="16">
                  <c:v>7030.9381744657339</c:v>
                </c:pt>
                <c:pt idx="17">
                  <c:v>7753.6294255103112</c:v>
                </c:pt>
                <c:pt idx="18">
                  <c:v>8463.1394733758352</c:v>
                </c:pt>
                <c:pt idx="19">
                  <c:v>9156.3367082540371</c:v>
                </c:pt>
                <c:pt idx="20">
                  <c:v>9827.6627578851694</c:v>
                </c:pt>
                <c:pt idx="21">
                  <c:v>10492.584369710761</c:v>
                </c:pt>
                <c:pt idx="22">
                  <c:v>11137.125017684597</c:v>
                </c:pt>
                <c:pt idx="23">
                  <c:v>11765.293985553581</c:v>
                </c:pt>
                <c:pt idx="24">
                  <c:v>12367.282940943351</c:v>
                </c:pt>
                <c:pt idx="25">
                  <c:v>12966.662444330788</c:v>
                </c:pt>
                <c:pt idx="26">
                  <c:v>13537.599629483942</c:v>
                </c:pt>
                <c:pt idx="27">
                  <c:v>14092.570081173233</c:v>
                </c:pt>
                <c:pt idx="28">
                  <c:v>14637.424904784792</c:v>
                </c:pt>
                <c:pt idx="29">
                  <c:v>15166.001841965515</c:v>
                </c:pt>
                <c:pt idx="30">
                  <c:v>15671.884831927378</c:v>
                </c:pt>
                <c:pt idx="31">
                  <c:v>16167.871624410398</c:v>
                </c:pt>
                <c:pt idx="32">
                  <c:v>16652.915350326719</c:v>
                </c:pt>
                <c:pt idx="33">
                  <c:v>17115.12480171378</c:v>
                </c:pt>
                <c:pt idx="34">
                  <c:v>17573.363540529779</c:v>
                </c:pt>
                <c:pt idx="35">
                  <c:v>18014.424582787637</c:v>
                </c:pt>
                <c:pt idx="36">
                  <c:v>18442.10736618927</c:v>
                </c:pt>
                <c:pt idx="37">
                  <c:v>18856.420812196851</c:v>
                </c:pt>
                <c:pt idx="38">
                  <c:v>19262.482332899763</c:v>
                </c:pt>
                <c:pt idx="39">
                  <c:v>19657.119965136899</c:v>
                </c:pt>
                <c:pt idx="40">
                  <c:v>20031.65889061385</c:v>
                </c:pt>
                <c:pt idx="41">
                  <c:v>20409.575431699064</c:v>
                </c:pt>
                <c:pt idx="42">
                  <c:v>20761.942370406945</c:v>
                </c:pt>
                <c:pt idx="43">
                  <c:v>21105.941905220792</c:v>
                </c:pt>
                <c:pt idx="44">
                  <c:v>21449.409966297568</c:v>
                </c:pt>
                <c:pt idx="45">
                  <c:v>21770.829791985303</c:v>
                </c:pt>
                <c:pt idx="46">
                  <c:v>22087.222693007316</c:v>
                </c:pt>
                <c:pt idx="47">
                  <c:v>22399.092208565904</c:v>
                </c:pt>
                <c:pt idx="48">
                  <c:v>22684.012806942901</c:v>
                </c:pt>
                <c:pt idx="49">
                  <c:v>22974.02813117687</c:v>
                </c:pt>
                <c:pt idx="50">
                  <c:v>23245.814316137694</c:v>
                </c:pt>
                <c:pt idx="51">
                  <c:v>23515.934492535878</c:v>
                </c:pt>
                <c:pt idx="52">
                  <c:v>23764.742458031906</c:v>
                </c:pt>
                <c:pt idx="53">
                  <c:v>24013.092172133362</c:v>
                </c:pt>
                <c:pt idx="54">
                  <c:v>24247.54828932893</c:v>
                </c:pt>
                <c:pt idx="55">
                  <c:v>24477.393148177809</c:v>
                </c:pt>
                <c:pt idx="56">
                  <c:v>24684.72889754075</c:v>
                </c:pt>
                <c:pt idx="57">
                  <c:v>24900.12561314274</c:v>
                </c:pt>
                <c:pt idx="58">
                  <c:v>25088.371280697927</c:v>
                </c:pt>
                <c:pt idx="59">
                  <c:v>25282.50204539581</c:v>
                </c:pt>
                <c:pt idx="60">
                  <c:v>25455.871930933434</c:v>
                </c:pt>
                <c:pt idx="61">
                  <c:v>25623.45068144803</c:v>
                </c:pt>
                <c:pt idx="62">
                  <c:v>25781.929913391617</c:v>
                </c:pt>
                <c:pt idx="63">
                  <c:v>25932.844214847111</c:v>
                </c:pt>
                <c:pt idx="64">
                  <c:v>26072.296172889615</c:v>
                </c:pt>
                <c:pt idx="65">
                  <c:v>26194.89876132214</c:v>
                </c:pt>
                <c:pt idx="66">
                  <c:v>26323.908199795187</c:v>
                </c:pt>
                <c:pt idx="67">
                  <c:v>26425.873418317125</c:v>
                </c:pt>
                <c:pt idx="68">
                  <c:v>26532.913349213322</c:v>
                </c:pt>
                <c:pt idx="69">
                  <c:v>26624.717761131316</c:v>
                </c:pt>
                <c:pt idx="70">
                  <c:v>26703.628168325144</c:v>
                </c:pt>
                <c:pt idx="71">
                  <c:v>26774.65300827429</c:v>
                </c:pt>
                <c:pt idx="72">
                  <c:v>26837.437089509349</c:v>
                </c:pt>
                <c:pt idx="73">
                  <c:v>26891.571068945708</c:v>
                </c:pt>
                <c:pt idx="74">
                  <c:v>26931.997615822012</c:v>
                </c:pt>
                <c:pt idx="75">
                  <c:v>26970.088784422347</c:v>
                </c:pt>
                <c:pt idx="76">
                  <c:v>26988.252251801696</c:v>
                </c:pt>
                <c:pt idx="77">
                  <c:v>27003.64772492299</c:v>
                </c:pt>
                <c:pt idx="78">
                  <c:v>27011.4351139832</c:v>
                </c:pt>
                <c:pt idx="79">
                  <c:v>27004.456051225065</c:v>
                </c:pt>
                <c:pt idx="80">
                  <c:v>26988.868133258671</c:v>
                </c:pt>
                <c:pt idx="81">
                  <c:v>26960.408836244293</c:v>
                </c:pt>
                <c:pt idx="82">
                  <c:v>26928.035734712852</c:v>
                </c:pt>
                <c:pt idx="83">
                  <c:v>26887.323848341246</c:v>
                </c:pt>
                <c:pt idx="84">
                  <c:v>26822.548335446889</c:v>
                </c:pt>
                <c:pt idx="85">
                  <c:v>26764.089742776101</c:v>
                </c:pt>
                <c:pt idx="86">
                  <c:v>26687.562874630345</c:v>
                </c:pt>
                <c:pt idx="87">
                  <c:v>26596.424048299923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6DA-48A7-B08F-8B3F3226C315}"/>
            </c:ext>
          </c:extLst>
        </c:ser>
        <c:ser>
          <c:idx val="4"/>
          <c:order val="3"/>
          <c:tx>
            <c:v>Gewicht</c:v>
          </c:tx>
          <c:spPr>
            <a:ln w="28575">
              <a:noFill/>
            </a:ln>
          </c:spPr>
          <c:yVal>
            <c:numRef>
              <c:f>'Kraft 60 NR'!$AQ$2:$AQ$89</c:f>
              <c:numCache>
                <c:formatCode>General</c:formatCode>
                <c:ptCount val="88"/>
                <c:pt idx="0">
                  <c:v>-4812.412071080721</c:v>
                </c:pt>
                <c:pt idx="1">
                  <c:v>-4507.5363168743934</c:v>
                </c:pt>
                <c:pt idx="2">
                  <c:v>-4054.5039426732319</c:v>
                </c:pt>
                <c:pt idx="3">
                  <c:v>-3528.4353477000714</c:v>
                </c:pt>
                <c:pt idx="4">
                  <c:v>-2880.6417016626096</c:v>
                </c:pt>
                <c:pt idx="5">
                  <c:v>-2140.3616994557392</c:v>
                </c:pt>
                <c:pt idx="6">
                  <c:v>-1289.2020311181586</c:v>
                </c:pt>
                <c:pt idx="7">
                  <c:v>-333.23541820106391</c:v>
                </c:pt>
                <c:pt idx="8">
                  <c:v>663.81795720920024</c:v>
                </c:pt>
                <c:pt idx="9">
                  <c:v>1749.1305897937393</c:v>
                </c:pt>
                <c:pt idx="10">
                  <c:v>2873.7058179460864</c:v>
                </c:pt>
                <c:pt idx="11">
                  <c:v>4031.4166071067161</c:v>
                </c:pt>
                <c:pt idx="12">
                  <c:v>5213.8308252615898</c:v>
                </c:pt>
                <c:pt idx="13">
                  <c:v>6418.5616032563121</c:v>
                </c:pt>
                <c:pt idx="14">
                  <c:v>7606.9595120929262</c:v>
                </c:pt>
                <c:pt idx="15">
                  <c:v>8808.7265459189093</c:v>
                </c:pt>
                <c:pt idx="16">
                  <c:v>9983.2761891408336</c:v>
                </c:pt>
                <c:pt idx="17">
                  <c:v>11150.843633665379</c:v>
                </c:pt>
                <c:pt idx="18">
                  <c:v>12298.540230105416</c:v>
                </c:pt>
                <c:pt idx="19">
                  <c:v>13421.524075930247</c:v>
                </c:pt>
                <c:pt idx="20">
                  <c:v>14511.394192670592</c:v>
                </c:pt>
                <c:pt idx="21">
                  <c:v>15591.581113146207</c:v>
                </c:pt>
                <c:pt idx="22">
                  <c:v>16640.891158815102</c:v>
                </c:pt>
                <c:pt idx="23">
                  <c:v>17665.398751594454</c:v>
                </c:pt>
                <c:pt idx="24">
                  <c:v>18650.020016965536</c:v>
                </c:pt>
                <c:pt idx="25">
                  <c:v>19630.775884421535</c:v>
                </c:pt>
                <c:pt idx="26">
                  <c:v>20568.197097850913</c:v>
                </c:pt>
                <c:pt idx="27">
                  <c:v>21481.295075704926</c:v>
                </c:pt>
                <c:pt idx="28">
                  <c:v>22378.985788095779</c:v>
                </c:pt>
                <c:pt idx="29">
                  <c:v>23251.879127056833</c:v>
                </c:pt>
                <c:pt idx="30">
                  <c:v>24090.05939025696</c:v>
                </c:pt>
                <c:pt idx="31">
                  <c:v>24913.166758430321</c:v>
                </c:pt>
                <c:pt idx="32">
                  <c:v>25719.502117533666</c:v>
                </c:pt>
                <c:pt idx="33">
                  <c:v>26490.945531624049</c:v>
                </c:pt>
                <c:pt idx="34">
                  <c:v>27256.241476066331</c:v>
                </c:pt>
                <c:pt idx="35">
                  <c:v>27995.161137923209</c:v>
                </c:pt>
                <c:pt idx="36">
                  <c:v>28713.529099389983</c:v>
                </c:pt>
                <c:pt idx="37">
                  <c:v>29411.357951512677</c:v>
                </c:pt>
                <c:pt idx="38">
                  <c:v>30096.412699856352</c:v>
                </c:pt>
                <c:pt idx="39">
                  <c:v>30763.823910343941</c:v>
                </c:pt>
                <c:pt idx="40">
                  <c:v>31400.407775081105</c:v>
                </c:pt>
                <c:pt idx="41">
                  <c:v>32041.799893442905</c:v>
                </c:pt>
                <c:pt idx="42">
                  <c:v>32643.954654442583</c:v>
                </c:pt>
                <c:pt idx="43">
                  <c:v>33233.123377885968</c:v>
                </c:pt>
                <c:pt idx="44">
                  <c:v>33821.178610220151</c:v>
                </c:pt>
                <c:pt idx="45">
                  <c:v>34375.193053758325</c:v>
                </c:pt>
                <c:pt idx="46">
                  <c:v>34921.311713802388</c:v>
                </c:pt>
                <c:pt idx="47">
                  <c:v>35460.061162556427</c:v>
                </c:pt>
                <c:pt idx="48">
                  <c:v>35957.267154085799</c:v>
                </c:pt>
                <c:pt idx="49">
                  <c:v>36461.966870307231</c:v>
                </c:pt>
                <c:pt idx="50">
                  <c:v>36938.342491372387</c:v>
                </c:pt>
                <c:pt idx="51">
                  <c:v>37411.804877113056</c:v>
                </c:pt>
                <c:pt idx="52">
                  <c:v>37852.245153786571</c:v>
                </c:pt>
                <c:pt idx="53">
                  <c:v>38291.509705616743</c:v>
                </c:pt>
                <c:pt idx="54">
                  <c:v>38709.055699477751</c:v>
                </c:pt>
                <c:pt idx="55">
                  <c:v>39119.097576949323</c:v>
                </c:pt>
                <c:pt idx="56">
                  <c:v>39494.188611372767</c:v>
                </c:pt>
                <c:pt idx="57">
                  <c:v>39881.120548758365</c:v>
                </c:pt>
                <c:pt idx="58">
                  <c:v>40225.993250067841</c:v>
                </c:pt>
                <c:pt idx="59">
                  <c:v>40579.287359330898</c:v>
                </c:pt>
                <c:pt idx="60">
                  <c:v>40900.259632725902</c:v>
                </c:pt>
                <c:pt idx="61">
                  <c:v>41211.825997458138</c:v>
                </c:pt>
                <c:pt idx="62">
                  <c:v>41508.806259371799</c:v>
                </c:pt>
                <c:pt idx="63">
                  <c:v>41793.607760519742</c:v>
                </c:pt>
                <c:pt idx="64">
                  <c:v>42060.291585968793</c:v>
                </c:pt>
                <c:pt idx="65">
                  <c:v>42300.476126820977</c:v>
                </c:pt>
                <c:pt idx="66">
                  <c:v>42549.807201981523</c:v>
                </c:pt>
                <c:pt idx="67">
                  <c:v>42757.102978938572</c:v>
                </c:pt>
                <c:pt idx="68">
                  <c:v>42971.446444024114</c:v>
                </c:pt>
                <c:pt idx="69">
                  <c:v>43161.714862635483</c:v>
                </c:pt>
                <c:pt idx="70">
                  <c:v>43331.614100727122</c:v>
                </c:pt>
                <c:pt idx="71">
                  <c:v>43488.70714091268</c:v>
                </c:pt>
                <c:pt idx="72">
                  <c:v>43632.418779771295</c:v>
                </c:pt>
                <c:pt idx="73">
                  <c:v>43762.055330732124</c:v>
                </c:pt>
                <c:pt idx="74">
                  <c:v>43870.014269972962</c:v>
                </c:pt>
                <c:pt idx="75">
                  <c:v>43973.520557160198</c:v>
                </c:pt>
                <c:pt idx="76">
                  <c:v>44045.835765161253</c:v>
                </c:pt>
                <c:pt idx="77">
                  <c:v>44112.970174638031</c:v>
                </c:pt>
                <c:pt idx="78">
                  <c:v>44167.65129204659</c:v>
                </c:pt>
                <c:pt idx="79">
                  <c:v>44198.97112842348</c:v>
                </c:pt>
                <c:pt idx="80">
                  <c:v>44216.105921775932</c:v>
                </c:pt>
                <c:pt idx="81">
                  <c:v>44212.732201192492</c:v>
                </c:pt>
                <c:pt idx="82">
                  <c:v>44202.500607616632</c:v>
                </c:pt>
                <c:pt idx="83">
                  <c:v>44178.563425369328</c:v>
                </c:pt>
                <c:pt idx="84">
                  <c:v>44116.958990934261</c:v>
                </c:pt>
                <c:pt idx="85">
                  <c:v>44064.017437185015</c:v>
                </c:pt>
                <c:pt idx="86">
                  <c:v>43982.543400710187</c:v>
                </c:pt>
                <c:pt idx="87">
                  <c:v>43877.770695000079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DA-48A7-B08F-8B3F3226C315}"/>
            </c:ext>
          </c:extLst>
        </c:ser>
        <c:ser>
          <c:idx val="0"/>
          <c:order val="4"/>
          <c:tx>
            <c:v>Gesamt</c:v>
          </c:tx>
          <c:spPr>
            <a:ln w="28575">
              <a:noFill/>
            </a:ln>
          </c:spPr>
          <c:yVal>
            <c:numRef>
              <c:f>'Kraft 60 NR'!$AV$2:$AV$89</c:f>
              <c:numCache>
                <c:formatCode>General</c:formatCode>
                <c:ptCount val="88"/>
                <c:pt idx="0">
                  <c:v>4806.6218055202198</c:v>
                </c:pt>
                <c:pt idx="1">
                  <c:v>4027.3083359140383</c:v>
                </c:pt>
                <c:pt idx="2">
                  <c:v>3499.7556513514164</c:v>
                </c:pt>
                <c:pt idx="3">
                  <c:v>2914.6935552341729</c:v>
                </c:pt>
                <c:pt idx="4">
                  <c:v>2480.6386181168386</c:v>
                </c:pt>
                <c:pt idx="5">
                  <c:v>2053.7456075937375</c:v>
                </c:pt>
                <c:pt idx="6">
                  <c:v>1765.4648449008514</c:v>
                </c:pt>
                <c:pt idx="7">
                  <c:v>1563.5405744237355</c:v>
                </c:pt>
                <c:pt idx="8">
                  <c:v>1331.0613220600712</c:v>
                </c:pt>
                <c:pt idx="9">
                  <c:v>1198.9350981908169</c:v>
                </c:pt>
                <c:pt idx="10">
                  <c:v>1113.5568506914369</c:v>
                </c:pt>
                <c:pt idx="11">
                  <c:v>1031.9518458405992</c:v>
                </c:pt>
                <c:pt idx="12">
                  <c:v>964.42127573593734</c:v>
                </c:pt>
                <c:pt idx="13">
                  <c:v>944.7953765183529</c:v>
                </c:pt>
                <c:pt idx="14">
                  <c:v>904.73969851197035</c:v>
                </c:pt>
                <c:pt idx="15">
                  <c:v>875.18120422065022</c:v>
                </c:pt>
                <c:pt idx="16">
                  <c:v>842.809519725055</c:v>
                </c:pt>
                <c:pt idx="17">
                  <c:v>788.56967619546049</c:v>
                </c:pt>
                <c:pt idx="18">
                  <c:v>729.86766361852642</c:v>
                </c:pt>
                <c:pt idx="19">
                  <c:v>712.1681815200609</c:v>
                </c:pt>
                <c:pt idx="20">
                  <c:v>636.80733957527991</c:v>
                </c:pt>
                <c:pt idx="21">
                  <c:v>548.5207205855786</c:v>
                </c:pt>
                <c:pt idx="22">
                  <c:v>418.05961405885864</c:v>
                </c:pt>
                <c:pt idx="23">
                  <c:v>317.8354482133218</c:v>
                </c:pt>
                <c:pt idx="24">
                  <c:v>207.54820994112015</c:v>
                </c:pt>
                <c:pt idx="25">
                  <c:v>36.706982530067762</c:v>
                </c:pt>
                <c:pt idx="26">
                  <c:v>-97.798563997697784</c:v>
                </c:pt>
                <c:pt idx="27">
                  <c:v>-280.69914795392469</c:v>
                </c:pt>
                <c:pt idx="28">
                  <c:v>-425.76410917231624</c:v>
                </c:pt>
                <c:pt idx="29">
                  <c:v>-623.35710789531367</c:v>
                </c:pt>
                <c:pt idx="30">
                  <c:v>-822.82781472378701</c:v>
                </c:pt>
                <c:pt idx="31">
                  <c:v>-1017.8251318144503</c:v>
                </c:pt>
                <c:pt idx="32">
                  <c:v>-1221.1732829859393</c:v>
                </c:pt>
                <c:pt idx="33">
                  <c:v>-1473.6913725361301</c:v>
                </c:pt>
                <c:pt idx="34">
                  <c:v>-1664.1669094988138</c:v>
                </c:pt>
                <c:pt idx="35">
                  <c:v>-1903.5652693521479</c:v>
                </c:pt>
                <c:pt idx="36">
                  <c:v>-2151.5238809061339</c:v>
                </c:pt>
                <c:pt idx="37">
                  <c:v>-2382.3558547422654</c:v>
                </c:pt>
                <c:pt idx="38">
                  <c:v>-2625.3841181608841</c:v>
                </c:pt>
                <c:pt idx="39">
                  <c:v>-2868.3746273290017</c:v>
                </c:pt>
                <c:pt idx="40">
                  <c:v>-3126.2780964904814</c:v>
                </c:pt>
                <c:pt idx="41">
                  <c:v>-3349.0569999713989</c:v>
                </c:pt>
                <c:pt idx="42">
                  <c:v>-3627.7783593251515</c:v>
                </c:pt>
                <c:pt idx="43">
                  <c:v>-3883.5403617028787</c:v>
                </c:pt>
                <c:pt idx="44">
                  <c:v>-4114.7863794976511</c:v>
                </c:pt>
                <c:pt idx="45">
                  <c:v>-4395.702369635299</c:v>
                </c:pt>
                <c:pt idx="46">
                  <c:v>-4617.410009398598</c:v>
                </c:pt>
                <c:pt idx="47">
                  <c:v>-4842.9222674667471</c:v>
                </c:pt>
                <c:pt idx="48">
                  <c:v>-5154.82056705383</c:v>
                </c:pt>
                <c:pt idx="49">
                  <c:v>-5350.9548671416414</c:v>
                </c:pt>
                <c:pt idx="50">
                  <c:v>-5622.4498653399423</c:v>
                </c:pt>
                <c:pt idx="51">
                  <c:v>-5816.5435827777183</c:v>
                </c:pt>
                <c:pt idx="52">
                  <c:v>-6106.9340702647969</c:v>
                </c:pt>
                <c:pt idx="53">
                  <c:v>-6293.7904474748066</c:v>
                </c:pt>
                <c:pt idx="54">
                  <c:v>-6536.948207211608</c:v>
                </c:pt>
                <c:pt idx="55">
                  <c:v>-6730.8795829389346</c:v>
                </c:pt>
                <c:pt idx="56">
                  <c:v>-7018.198925259152</c:v>
                </c:pt>
                <c:pt idx="57">
                  <c:v>-7150.1657170289327</c:v>
                </c:pt>
                <c:pt idx="58">
                  <c:v>-7427.3005315335322</c:v>
                </c:pt>
                <c:pt idx="59">
                  <c:v>-7560.0374951755075</c:v>
                </c:pt>
                <c:pt idx="60">
                  <c:v>-7804.4668648989391</c:v>
                </c:pt>
                <c:pt idx="61">
                  <c:v>-7977.6116891150086</c:v>
                </c:pt>
                <c:pt idx="62">
                  <c:v>-8144.9175079718625</c:v>
                </c:pt>
                <c:pt idx="63">
                  <c:v>-8328.0293636086571</c:v>
                </c:pt>
                <c:pt idx="64">
                  <c:v>-8446.0919347168165</c:v>
                </c:pt>
                <c:pt idx="65">
                  <c:v>-8684.9121597124977</c:v>
                </c:pt>
                <c:pt idx="66">
                  <c:v>-8746.5416776224156</c:v>
                </c:pt>
                <c:pt idx="67">
                  <c:v>-8963.0877678508477</c:v>
                </c:pt>
                <c:pt idx="68">
                  <c:v>-9046.5378132707265</c:v>
                </c:pt>
                <c:pt idx="69">
                  <c:v>-9154.3801117495241</c:v>
                </c:pt>
                <c:pt idx="70">
                  <c:v>-9278.4596995009779</c:v>
                </c:pt>
                <c:pt idx="71">
                  <c:v>-9411.9080596511194</c:v>
                </c:pt>
                <c:pt idx="72">
                  <c:v>-9459.6713607151105</c:v>
                </c:pt>
                <c:pt idx="73">
                  <c:v>-9549.3861682073693</c:v>
                </c:pt>
                <c:pt idx="74">
                  <c:v>-9636.7537850634108</c:v>
                </c:pt>
                <c:pt idx="75">
                  <c:v>-9646.7801474983135</c:v>
                </c:pt>
                <c:pt idx="76">
                  <c:v>-9713.6398115133925</c:v>
                </c:pt>
                <c:pt idx="77">
                  <c:v>-9737.4227448640959</c:v>
                </c:pt>
                <c:pt idx="78">
                  <c:v>-9714.4645582576122</c:v>
                </c:pt>
                <c:pt idx="79">
                  <c:v>-9691.6065290247134</c:v>
                </c:pt>
                <c:pt idx="80">
                  <c:v>-9680.3355312715357</c:v>
                </c:pt>
                <c:pt idx="81">
                  <c:v>-9684.6319743317872</c:v>
                </c:pt>
                <c:pt idx="82">
                  <c:v>-9555.3618063341855</c:v>
                </c:pt>
                <c:pt idx="83">
                  <c:v>-9444.5917708430716</c:v>
                </c:pt>
                <c:pt idx="84">
                  <c:v>-9452.9004209177874</c:v>
                </c:pt>
                <c:pt idx="85">
                  <c:v>-9207.0727241763889</c:v>
                </c:pt>
                <c:pt idx="86">
                  <c:v>-9056.5413363215775</c:v>
                </c:pt>
                <c:pt idx="87">
                  <c:v>-8918.5497070760903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6DA-48A7-B08F-8B3F3226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57504"/>
        <c:axId val="71559424"/>
      </c:scatterChart>
      <c:valAx>
        <c:axId val="7155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Öffnungswinkel</a:t>
                </a:r>
                <a:r>
                  <a:rPr lang="en-US" baseline="0"/>
                  <a:t> [°]</a:t>
                </a:r>
                <a:endParaRPr lang="en-US"/>
              </a:p>
            </c:rich>
          </c:tx>
          <c:overlay val="0"/>
        </c:title>
        <c:majorTickMark val="none"/>
        <c:minorTickMark val="none"/>
        <c:tickLblPos val="nextTo"/>
        <c:crossAx val="71559424"/>
        <c:crosses val="autoZero"/>
        <c:crossBetween val="midCat"/>
      </c:valAx>
      <c:valAx>
        <c:axId val="7155942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de-CH"/>
                  <a:t>Drehmoment [Nmm]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155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816640147960792E-2"/>
          <c:y val="4.0056006010401324E-2"/>
          <c:w val="0.78029706172114988"/>
          <c:h val="0.94476358365652069"/>
        </c:manualLayout>
      </c:layout>
      <c:scatterChart>
        <c:scatterStyle val="lineMarker"/>
        <c:varyColors val="0"/>
        <c:ser>
          <c:idx val="0"/>
          <c:order val="0"/>
          <c:tx>
            <c:v>Punkt1</c:v>
          </c:tx>
          <c:spPr>
            <a:ln w="28575">
              <a:noFill/>
            </a:ln>
          </c:spPr>
          <c:xVal>
            <c:numRef>
              <c:f>'Kraft 55 NR'!$G$2:$G$90</c:f>
              <c:numCache>
                <c:formatCode>General</c:formatCode>
                <c:ptCount val="89"/>
                <c:pt idx="0">
                  <c:v>0</c:v>
                </c:pt>
                <c:pt idx="1">
                  <c:v>0.89600000000000002</c:v>
                </c:pt>
                <c:pt idx="2">
                  <c:v>1.7270000000000001</c:v>
                </c:pt>
                <c:pt idx="3">
                  <c:v>2.4820000000000002</c:v>
                </c:pt>
                <c:pt idx="4">
                  <c:v>3.1560000000000001</c:v>
                </c:pt>
                <c:pt idx="5">
                  <c:v>3.7440000000000002</c:v>
                </c:pt>
                <c:pt idx="6">
                  <c:v>4.2450000000000001</c:v>
                </c:pt>
                <c:pt idx="7">
                  <c:v>4.657</c:v>
                </c:pt>
                <c:pt idx="8">
                  <c:v>4.9820000000000002</c:v>
                </c:pt>
                <c:pt idx="9">
                  <c:v>5.2240000000000002</c:v>
                </c:pt>
                <c:pt idx="10">
                  <c:v>5.3869999999999996</c:v>
                </c:pt>
                <c:pt idx="11">
                  <c:v>5.4740000000000002</c:v>
                </c:pt>
                <c:pt idx="12">
                  <c:v>5.492</c:v>
                </c:pt>
                <c:pt idx="13">
                  <c:v>5.4470000000000001</c:v>
                </c:pt>
                <c:pt idx="14">
                  <c:v>5.343</c:v>
                </c:pt>
                <c:pt idx="15">
                  <c:v>5.1859999999999999</c:v>
                </c:pt>
                <c:pt idx="16">
                  <c:v>4.9809999999999999</c:v>
                </c:pt>
                <c:pt idx="17">
                  <c:v>4.7329999999999997</c:v>
                </c:pt>
                <c:pt idx="18">
                  <c:v>4.4459999999999997</c:v>
                </c:pt>
                <c:pt idx="19">
                  <c:v>4.125</c:v>
                </c:pt>
                <c:pt idx="20">
                  <c:v>3.7709999999999999</c:v>
                </c:pt>
                <c:pt idx="21">
                  <c:v>3.39</c:v>
                </c:pt>
                <c:pt idx="22">
                  <c:v>2.9830000000000001</c:v>
                </c:pt>
                <c:pt idx="23">
                  <c:v>2.552</c:v>
                </c:pt>
                <c:pt idx="24">
                  <c:v>2.101</c:v>
                </c:pt>
                <c:pt idx="25">
                  <c:v>1.63</c:v>
                </c:pt>
                <c:pt idx="26">
                  <c:v>1.1419999999999999</c:v>
                </c:pt>
                <c:pt idx="27">
                  <c:v>0.63700000000000001</c:v>
                </c:pt>
                <c:pt idx="28">
                  <c:v>0.11799999999999999</c:v>
                </c:pt>
                <c:pt idx="29">
                  <c:v>-0.41599999999999998</c:v>
                </c:pt>
                <c:pt idx="30">
                  <c:v>-0.96199999999999997</c:v>
                </c:pt>
                <c:pt idx="31">
                  <c:v>-1.5209999999999999</c:v>
                </c:pt>
                <c:pt idx="32">
                  <c:v>-2.0920000000000001</c:v>
                </c:pt>
                <c:pt idx="33">
                  <c:v>-2.6739999999999999</c:v>
                </c:pt>
                <c:pt idx="34">
                  <c:v>-3.266</c:v>
                </c:pt>
                <c:pt idx="35">
                  <c:v>-3.8690000000000002</c:v>
                </c:pt>
                <c:pt idx="36">
                  <c:v>-4.4809999999999999</c:v>
                </c:pt>
                <c:pt idx="37">
                  <c:v>-5.1029999999999998</c:v>
                </c:pt>
                <c:pt idx="38">
                  <c:v>-5.734</c:v>
                </c:pt>
                <c:pt idx="39">
                  <c:v>-6.3739999999999997</c:v>
                </c:pt>
                <c:pt idx="40">
                  <c:v>-7.0229999999999997</c:v>
                </c:pt>
                <c:pt idx="41">
                  <c:v>-7.68</c:v>
                </c:pt>
                <c:pt idx="42">
                  <c:v>-8.3450000000000006</c:v>
                </c:pt>
                <c:pt idx="43">
                  <c:v>-9.0190000000000001</c:v>
                </c:pt>
                <c:pt idx="44">
                  <c:v>-9.7010000000000005</c:v>
                </c:pt>
                <c:pt idx="45">
                  <c:v>-10.39</c:v>
                </c:pt>
                <c:pt idx="46">
                  <c:v>-11.087999999999999</c:v>
                </c:pt>
                <c:pt idx="47">
                  <c:v>-11.792999999999999</c:v>
                </c:pt>
                <c:pt idx="48">
                  <c:v>-12.505000000000001</c:v>
                </c:pt>
                <c:pt idx="49">
                  <c:v>-13.225</c:v>
                </c:pt>
                <c:pt idx="50">
                  <c:v>-13.952</c:v>
                </c:pt>
                <c:pt idx="51">
                  <c:v>-14.686999999999999</c:v>
                </c:pt>
                <c:pt idx="52">
                  <c:v>-15.429</c:v>
                </c:pt>
                <c:pt idx="53">
                  <c:v>-16.177</c:v>
                </c:pt>
                <c:pt idx="54">
                  <c:v>-16.933</c:v>
                </c:pt>
                <c:pt idx="55">
                  <c:v>-17.696000000000002</c:v>
                </c:pt>
                <c:pt idx="56">
                  <c:v>-18.465</c:v>
                </c:pt>
                <c:pt idx="57">
                  <c:v>-19.241</c:v>
                </c:pt>
                <c:pt idx="58">
                  <c:v>-20.024000000000001</c:v>
                </c:pt>
                <c:pt idx="59">
                  <c:v>-20.812999999999999</c:v>
                </c:pt>
                <c:pt idx="60">
                  <c:v>-21.609000000000002</c:v>
                </c:pt>
                <c:pt idx="61">
                  <c:v>-22.411000000000001</c:v>
                </c:pt>
                <c:pt idx="62">
                  <c:v>-23.219000000000001</c:v>
                </c:pt>
                <c:pt idx="63">
                  <c:v>-24.033999999999999</c:v>
                </c:pt>
                <c:pt idx="64">
                  <c:v>-24.855</c:v>
                </c:pt>
                <c:pt idx="65">
                  <c:v>-25.681999999999999</c:v>
                </c:pt>
                <c:pt idx="66">
                  <c:v>-26.515000000000001</c:v>
                </c:pt>
                <c:pt idx="67">
                  <c:v>-27.353999999999999</c:v>
                </c:pt>
                <c:pt idx="68">
                  <c:v>-28.199000000000002</c:v>
                </c:pt>
                <c:pt idx="69">
                  <c:v>-29.048999999999999</c:v>
                </c:pt>
                <c:pt idx="70">
                  <c:v>-29.905999999999999</c:v>
                </c:pt>
                <c:pt idx="71">
                  <c:v>-30.768999999999998</c:v>
                </c:pt>
                <c:pt idx="72">
                  <c:v>-31.637</c:v>
                </c:pt>
                <c:pt idx="73">
                  <c:v>-32.511000000000003</c:v>
                </c:pt>
                <c:pt idx="74">
                  <c:v>-33.390999999999998</c:v>
                </c:pt>
                <c:pt idx="75">
                  <c:v>-34.276000000000003</c:v>
                </c:pt>
                <c:pt idx="76">
                  <c:v>-35.167999999999999</c:v>
                </c:pt>
                <c:pt idx="77">
                  <c:v>-36.064999999999998</c:v>
                </c:pt>
                <c:pt idx="78">
                  <c:v>-36.968000000000004</c:v>
                </c:pt>
                <c:pt idx="79">
                  <c:v>-37.878</c:v>
                </c:pt>
                <c:pt idx="80">
                  <c:v>-38.792999999999999</c:v>
                </c:pt>
                <c:pt idx="81">
                  <c:v>-39.713999999999999</c:v>
                </c:pt>
                <c:pt idx="82">
                  <c:v>-40.642000000000003</c:v>
                </c:pt>
                <c:pt idx="83">
                  <c:v>-41.576999999999998</c:v>
                </c:pt>
                <c:pt idx="84">
                  <c:v>-42.518000000000001</c:v>
                </c:pt>
                <c:pt idx="85">
                  <c:v>-43.466000000000001</c:v>
                </c:pt>
                <c:pt idx="86">
                  <c:v>-44.421999999999997</c:v>
                </c:pt>
                <c:pt idx="87">
                  <c:v>-45.386000000000003</c:v>
                </c:pt>
                <c:pt idx="88">
                  <c:v>-46.357999999999997</c:v>
                </c:pt>
              </c:numCache>
            </c:numRef>
          </c:xVal>
          <c:yVal>
            <c:numRef>
              <c:f>'Kraft 55 NR'!$B$2:$B$90</c:f>
              <c:numCache>
                <c:formatCode>General</c:formatCode>
                <c:ptCount val="89"/>
                <c:pt idx="0">
                  <c:v>0</c:v>
                </c:pt>
                <c:pt idx="1">
                  <c:v>0.59399999999999997</c:v>
                </c:pt>
                <c:pt idx="2">
                  <c:v>1.24</c:v>
                </c:pt>
                <c:pt idx="3">
                  <c:v>1.9279999999999999</c:v>
                </c:pt>
                <c:pt idx="4">
                  <c:v>2.6440000000000001</c:v>
                </c:pt>
                <c:pt idx="5">
                  <c:v>3.3780000000000001</c:v>
                </c:pt>
                <c:pt idx="6">
                  <c:v>4.1159999999999997</c:v>
                </c:pt>
                <c:pt idx="7">
                  <c:v>4.8479999999999999</c:v>
                </c:pt>
                <c:pt idx="8">
                  <c:v>5.5650000000000004</c:v>
                </c:pt>
                <c:pt idx="9">
                  <c:v>6.2560000000000002</c:v>
                </c:pt>
                <c:pt idx="10">
                  <c:v>6.9160000000000004</c:v>
                </c:pt>
                <c:pt idx="11">
                  <c:v>7.5369999999999999</c:v>
                </c:pt>
                <c:pt idx="12">
                  <c:v>8.1170000000000009</c:v>
                </c:pt>
                <c:pt idx="13">
                  <c:v>8.6519999999999992</c:v>
                </c:pt>
                <c:pt idx="14">
                  <c:v>9.14</c:v>
                </c:pt>
                <c:pt idx="15">
                  <c:v>9.5809999999999995</c:v>
                </c:pt>
                <c:pt idx="16">
                  <c:v>9.9749999999999996</c:v>
                </c:pt>
                <c:pt idx="17">
                  <c:v>10.321999999999999</c:v>
                </c:pt>
                <c:pt idx="18">
                  <c:v>10.625</c:v>
                </c:pt>
                <c:pt idx="19">
                  <c:v>10.884</c:v>
                </c:pt>
                <c:pt idx="20">
                  <c:v>11.101000000000001</c:v>
                </c:pt>
                <c:pt idx="21">
                  <c:v>11.279</c:v>
                </c:pt>
                <c:pt idx="22">
                  <c:v>11.42</c:v>
                </c:pt>
                <c:pt idx="23">
                  <c:v>11.526999999999999</c:v>
                </c:pt>
                <c:pt idx="24">
                  <c:v>11.601000000000001</c:v>
                </c:pt>
                <c:pt idx="25">
                  <c:v>11.646000000000001</c:v>
                </c:pt>
                <c:pt idx="26">
                  <c:v>11.662000000000001</c:v>
                </c:pt>
                <c:pt idx="27">
                  <c:v>11.653</c:v>
                </c:pt>
                <c:pt idx="28">
                  <c:v>11.621</c:v>
                </c:pt>
                <c:pt idx="29">
                  <c:v>11.567</c:v>
                </c:pt>
                <c:pt idx="30">
                  <c:v>11.493</c:v>
                </c:pt>
                <c:pt idx="31">
                  <c:v>11.401999999999999</c:v>
                </c:pt>
                <c:pt idx="32">
                  <c:v>11.295</c:v>
                </c:pt>
                <c:pt idx="33">
                  <c:v>11.173</c:v>
                </c:pt>
                <c:pt idx="34">
                  <c:v>11.039</c:v>
                </c:pt>
                <c:pt idx="35">
                  <c:v>10.893000000000001</c:v>
                </c:pt>
                <c:pt idx="36">
                  <c:v>10.737</c:v>
                </c:pt>
                <c:pt idx="37">
                  <c:v>10.571999999999999</c:v>
                </c:pt>
                <c:pt idx="38">
                  <c:v>10.4</c:v>
                </c:pt>
                <c:pt idx="39">
                  <c:v>10.221</c:v>
                </c:pt>
                <c:pt idx="40">
                  <c:v>10.036</c:v>
                </c:pt>
                <c:pt idx="41">
                  <c:v>9.8480000000000008</c:v>
                </c:pt>
                <c:pt idx="42">
                  <c:v>9.6549999999999994</c:v>
                </c:pt>
                <c:pt idx="43">
                  <c:v>9.4600000000000009</c:v>
                </c:pt>
                <c:pt idx="44">
                  <c:v>9.2639999999999993</c:v>
                </c:pt>
                <c:pt idx="45">
                  <c:v>9.0660000000000007</c:v>
                </c:pt>
                <c:pt idx="46">
                  <c:v>8.8680000000000003</c:v>
                </c:pt>
                <c:pt idx="47">
                  <c:v>8.6709999999999994</c:v>
                </c:pt>
                <c:pt idx="48">
                  <c:v>8.4740000000000002</c:v>
                </c:pt>
                <c:pt idx="49">
                  <c:v>8.2799999999999994</c:v>
                </c:pt>
                <c:pt idx="50">
                  <c:v>8.0879999999999992</c:v>
                </c:pt>
                <c:pt idx="51">
                  <c:v>7.899</c:v>
                </c:pt>
                <c:pt idx="52">
                  <c:v>7.7130000000000001</c:v>
                </c:pt>
                <c:pt idx="53">
                  <c:v>7.532</c:v>
                </c:pt>
                <c:pt idx="54">
                  <c:v>7.3550000000000004</c:v>
                </c:pt>
                <c:pt idx="55">
                  <c:v>7.1829999999999998</c:v>
                </c:pt>
                <c:pt idx="56">
                  <c:v>7.016</c:v>
                </c:pt>
                <c:pt idx="57">
                  <c:v>6.8559999999999999</c:v>
                </c:pt>
                <c:pt idx="58">
                  <c:v>6.7009999999999996</c:v>
                </c:pt>
                <c:pt idx="59">
                  <c:v>6.5540000000000003</c:v>
                </c:pt>
                <c:pt idx="60">
                  <c:v>6.4130000000000003</c:v>
                </c:pt>
                <c:pt idx="61">
                  <c:v>6.28</c:v>
                </c:pt>
                <c:pt idx="62">
                  <c:v>6.1550000000000002</c:v>
                </c:pt>
                <c:pt idx="63">
                  <c:v>6.0380000000000003</c:v>
                </c:pt>
                <c:pt idx="64">
                  <c:v>5.9290000000000003</c:v>
                </c:pt>
                <c:pt idx="65">
                  <c:v>5.8289999999999997</c:v>
                </c:pt>
                <c:pt idx="66">
                  <c:v>5.7389999999999999</c:v>
                </c:pt>
                <c:pt idx="67">
                  <c:v>5.657</c:v>
                </c:pt>
                <c:pt idx="68">
                  <c:v>5.5860000000000003</c:v>
                </c:pt>
                <c:pt idx="69">
                  <c:v>5.524</c:v>
                </c:pt>
                <c:pt idx="70">
                  <c:v>5.4720000000000004</c:v>
                </c:pt>
                <c:pt idx="71">
                  <c:v>5.431</c:v>
                </c:pt>
                <c:pt idx="72">
                  <c:v>5.4009999999999998</c:v>
                </c:pt>
                <c:pt idx="73">
                  <c:v>5.3819999999999997</c:v>
                </c:pt>
                <c:pt idx="74">
                  <c:v>5.3739999999999997</c:v>
                </c:pt>
                <c:pt idx="75">
                  <c:v>5.3780000000000001</c:v>
                </c:pt>
                <c:pt idx="76">
                  <c:v>5.3929999999999998</c:v>
                </c:pt>
                <c:pt idx="77">
                  <c:v>5.4210000000000003</c:v>
                </c:pt>
                <c:pt idx="78">
                  <c:v>5.4610000000000003</c:v>
                </c:pt>
                <c:pt idx="79">
                  <c:v>5.5129999999999999</c:v>
                </c:pt>
                <c:pt idx="80">
                  <c:v>5.5780000000000003</c:v>
                </c:pt>
                <c:pt idx="81">
                  <c:v>5.6559999999999997</c:v>
                </c:pt>
                <c:pt idx="82">
                  <c:v>5.7480000000000002</c:v>
                </c:pt>
                <c:pt idx="83">
                  <c:v>5.8529999999999998</c:v>
                </c:pt>
                <c:pt idx="84">
                  <c:v>5.9710000000000001</c:v>
                </c:pt>
                <c:pt idx="85">
                  <c:v>6.1050000000000004</c:v>
                </c:pt>
                <c:pt idx="86">
                  <c:v>6.2519999999999998</c:v>
                </c:pt>
                <c:pt idx="87">
                  <c:v>6.4139999999999997</c:v>
                </c:pt>
                <c:pt idx="88">
                  <c:v>6.5919999999999996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66-4139-B8BA-4B558E4C0FDE}"/>
            </c:ext>
          </c:extLst>
        </c:ser>
        <c:ser>
          <c:idx val="1"/>
          <c:order val="1"/>
          <c:tx>
            <c:v>Punkt2</c:v>
          </c:tx>
          <c:spPr>
            <a:ln w="28575">
              <a:noFill/>
            </a:ln>
          </c:spPr>
          <c:xVal>
            <c:numRef>
              <c:f>'Kraft 55 NR'!$D$2:$D$90</c:f>
              <c:numCache>
                <c:formatCode>General</c:formatCode>
                <c:ptCount val="89"/>
                <c:pt idx="0">
                  <c:v>0</c:v>
                </c:pt>
                <c:pt idx="1">
                  <c:v>1.7689999999999999</c:v>
                </c:pt>
                <c:pt idx="2">
                  <c:v>3.472</c:v>
                </c:pt>
                <c:pt idx="3">
                  <c:v>5.0990000000000002</c:v>
                </c:pt>
                <c:pt idx="4">
                  <c:v>6.6440000000000001</c:v>
                </c:pt>
                <c:pt idx="5">
                  <c:v>8.1020000000000003</c:v>
                </c:pt>
                <c:pt idx="6">
                  <c:v>9.4710000000000001</c:v>
                </c:pt>
                <c:pt idx="7">
                  <c:v>10.75</c:v>
                </c:pt>
                <c:pt idx="8">
                  <c:v>11.941000000000001</c:v>
                </c:pt>
                <c:pt idx="9">
                  <c:v>13.045999999999999</c:v>
                </c:pt>
                <c:pt idx="10">
                  <c:v>14.069000000000001</c:v>
                </c:pt>
                <c:pt idx="11">
                  <c:v>15.015000000000001</c:v>
                </c:pt>
                <c:pt idx="12">
                  <c:v>15.888</c:v>
                </c:pt>
                <c:pt idx="13">
                  <c:v>16.693999999999999</c:v>
                </c:pt>
                <c:pt idx="14">
                  <c:v>17.439</c:v>
                </c:pt>
                <c:pt idx="15">
                  <c:v>18.126999999999999</c:v>
                </c:pt>
                <c:pt idx="16">
                  <c:v>18.763000000000002</c:v>
                </c:pt>
                <c:pt idx="17">
                  <c:v>19.352</c:v>
                </c:pt>
                <c:pt idx="18">
                  <c:v>19.896999999999998</c:v>
                </c:pt>
                <c:pt idx="19">
                  <c:v>20.402999999999999</c:v>
                </c:pt>
                <c:pt idx="20">
                  <c:v>20.872</c:v>
                </c:pt>
                <c:pt idx="21">
                  <c:v>21.308</c:v>
                </c:pt>
                <c:pt idx="22">
                  <c:v>21.713000000000001</c:v>
                </c:pt>
                <c:pt idx="23">
                  <c:v>22.088999999999999</c:v>
                </c:pt>
                <c:pt idx="24">
                  <c:v>22.437999999999999</c:v>
                </c:pt>
                <c:pt idx="25">
                  <c:v>22.760999999999999</c:v>
                </c:pt>
                <c:pt idx="26">
                  <c:v>23.061</c:v>
                </c:pt>
                <c:pt idx="27">
                  <c:v>23.337</c:v>
                </c:pt>
                <c:pt idx="28">
                  <c:v>23.591999999999999</c:v>
                </c:pt>
                <c:pt idx="29">
                  <c:v>23.824999999999999</c:v>
                </c:pt>
                <c:pt idx="30">
                  <c:v>24.038</c:v>
                </c:pt>
                <c:pt idx="31">
                  <c:v>24.231000000000002</c:v>
                </c:pt>
                <c:pt idx="32">
                  <c:v>24.404</c:v>
                </c:pt>
                <c:pt idx="33">
                  <c:v>24.558</c:v>
                </c:pt>
                <c:pt idx="34">
                  <c:v>24.693999999999999</c:v>
                </c:pt>
                <c:pt idx="35">
                  <c:v>24.81</c:v>
                </c:pt>
                <c:pt idx="36">
                  <c:v>24.908000000000001</c:v>
                </c:pt>
                <c:pt idx="37">
                  <c:v>24.988</c:v>
                </c:pt>
                <c:pt idx="38">
                  <c:v>25.048999999999999</c:v>
                </c:pt>
                <c:pt idx="39">
                  <c:v>25.091999999999999</c:v>
                </c:pt>
                <c:pt idx="40">
                  <c:v>25.117000000000001</c:v>
                </c:pt>
                <c:pt idx="41">
                  <c:v>25.123000000000001</c:v>
                </c:pt>
                <c:pt idx="42">
                  <c:v>25.111000000000001</c:v>
                </c:pt>
                <c:pt idx="43">
                  <c:v>25.081</c:v>
                </c:pt>
                <c:pt idx="44">
                  <c:v>25.032</c:v>
                </c:pt>
                <c:pt idx="45">
                  <c:v>24.965</c:v>
                </c:pt>
                <c:pt idx="46">
                  <c:v>24.88</c:v>
                </c:pt>
                <c:pt idx="47">
                  <c:v>24.774999999999999</c:v>
                </c:pt>
                <c:pt idx="48">
                  <c:v>24.652000000000001</c:v>
                </c:pt>
                <c:pt idx="49">
                  <c:v>24.510999999999999</c:v>
                </c:pt>
                <c:pt idx="50">
                  <c:v>24.35</c:v>
                </c:pt>
                <c:pt idx="51">
                  <c:v>24.170999999999999</c:v>
                </c:pt>
                <c:pt idx="52">
                  <c:v>23.972000000000001</c:v>
                </c:pt>
                <c:pt idx="53">
                  <c:v>23.754999999999999</c:v>
                </c:pt>
                <c:pt idx="54">
                  <c:v>23.518000000000001</c:v>
                </c:pt>
                <c:pt idx="55">
                  <c:v>23.262</c:v>
                </c:pt>
                <c:pt idx="56">
                  <c:v>22.986999999999998</c:v>
                </c:pt>
                <c:pt idx="57">
                  <c:v>22.693000000000001</c:v>
                </c:pt>
                <c:pt idx="58">
                  <c:v>22.379000000000001</c:v>
                </c:pt>
                <c:pt idx="59">
                  <c:v>22.045999999999999</c:v>
                </c:pt>
                <c:pt idx="60">
                  <c:v>21.693000000000001</c:v>
                </c:pt>
                <c:pt idx="61">
                  <c:v>21.321000000000002</c:v>
                </c:pt>
                <c:pt idx="62">
                  <c:v>20.928999999999998</c:v>
                </c:pt>
                <c:pt idx="63">
                  <c:v>20.516999999999999</c:v>
                </c:pt>
                <c:pt idx="64">
                  <c:v>20.085999999999999</c:v>
                </c:pt>
                <c:pt idx="65">
                  <c:v>19.634</c:v>
                </c:pt>
                <c:pt idx="66">
                  <c:v>19.163</c:v>
                </c:pt>
                <c:pt idx="67">
                  <c:v>18.672000000000001</c:v>
                </c:pt>
                <c:pt idx="68">
                  <c:v>18.161000000000001</c:v>
                </c:pt>
                <c:pt idx="69">
                  <c:v>17.63</c:v>
                </c:pt>
                <c:pt idx="70">
                  <c:v>17.079000000000001</c:v>
                </c:pt>
                <c:pt idx="71">
                  <c:v>16.507999999999999</c:v>
                </c:pt>
                <c:pt idx="72">
                  <c:v>15.917</c:v>
                </c:pt>
                <c:pt idx="73">
                  <c:v>15.305</c:v>
                </c:pt>
                <c:pt idx="74">
                  <c:v>14.673</c:v>
                </c:pt>
                <c:pt idx="75">
                  <c:v>14.021000000000001</c:v>
                </c:pt>
                <c:pt idx="76">
                  <c:v>13.348000000000001</c:v>
                </c:pt>
                <c:pt idx="77">
                  <c:v>12.654</c:v>
                </c:pt>
                <c:pt idx="78">
                  <c:v>11.94</c:v>
                </c:pt>
                <c:pt idx="79">
                  <c:v>11.205</c:v>
                </c:pt>
                <c:pt idx="80">
                  <c:v>10.448</c:v>
                </c:pt>
                <c:pt idx="81">
                  <c:v>9.6709999999999994</c:v>
                </c:pt>
                <c:pt idx="82">
                  <c:v>8.8719999999999999</c:v>
                </c:pt>
                <c:pt idx="83">
                  <c:v>8.0510000000000002</c:v>
                </c:pt>
                <c:pt idx="84">
                  <c:v>7.2089999999999996</c:v>
                </c:pt>
                <c:pt idx="85">
                  <c:v>6.3440000000000003</c:v>
                </c:pt>
                <c:pt idx="86">
                  <c:v>5.4569999999999999</c:v>
                </c:pt>
                <c:pt idx="87">
                  <c:v>4.5460000000000003</c:v>
                </c:pt>
                <c:pt idx="88">
                  <c:v>3.6120000000000001</c:v>
                </c:pt>
              </c:numCache>
            </c:numRef>
          </c:xVal>
          <c:yVal>
            <c:numRef>
              <c:f>'Kraft 55 NR'!$J$2:$J$90</c:f>
              <c:numCache>
                <c:formatCode>General</c:formatCode>
                <c:ptCount val="89"/>
                <c:pt idx="0">
                  <c:v>50</c:v>
                </c:pt>
                <c:pt idx="1">
                  <c:v>50.585999999999999</c:v>
                </c:pt>
                <c:pt idx="2">
                  <c:v>51.21</c:v>
                </c:pt>
                <c:pt idx="3">
                  <c:v>51.859000000000002</c:v>
                </c:pt>
                <c:pt idx="4">
                  <c:v>52.521999999999998</c:v>
                </c:pt>
                <c:pt idx="5">
                  <c:v>53.186999999999998</c:v>
                </c:pt>
                <c:pt idx="6">
                  <c:v>53.841999999999999</c:v>
                </c:pt>
                <c:pt idx="7">
                  <c:v>54.475999999999999</c:v>
                </c:pt>
                <c:pt idx="8">
                  <c:v>55.078000000000003</c:v>
                </c:pt>
                <c:pt idx="9">
                  <c:v>55.640999999999998</c:v>
                </c:pt>
                <c:pt idx="10">
                  <c:v>56.155999999999999</c:v>
                </c:pt>
                <c:pt idx="11">
                  <c:v>56.619</c:v>
                </c:pt>
                <c:pt idx="12">
                  <c:v>57.024999999999999</c:v>
                </c:pt>
                <c:pt idx="13">
                  <c:v>57.371000000000002</c:v>
                </c:pt>
                <c:pt idx="14">
                  <c:v>57.655000000000001</c:v>
                </c:pt>
                <c:pt idx="15">
                  <c:v>57.878</c:v>
                </c:pt>
                <c:pt idx="16">
                  <c:v>58.037999999999997</c:v>
                </c:pt>
                <c:pt idx="17">
                  <c:v>58.137999999999998</c:v>
                </c:pt>
                <c:pt idx="18">
                  <c:v>58.177999999999997</c:v>
                </c:pt>
                <c:pt idx="19">
                  <c:v>58.16</c:v>
                </c:pt>
                <c:pt idx="20">
                  <c:v>58.085999999999999</c:v>
                </c:pt>
                <c:pt idx="21">
                  <c:v>57.959000000000003</c:v>
                </c:pt>
                <c:pt idx="22">
                  <c:v>57.78</c:v>
                </c:pt>
                <c:pt idx="23">
                  <c:v>57.552999999999997</c:v>
                </c:pt>
                <c:pt idx="24">
                  <c:v>57.278999999999996</c:v>
                </c:pt>
                <c:pt idx="25">
                  <c:v>56.960999999999999</c:v>
                </c:pt>
                <c:pt idx="26">
                  <c:v>56.602000000000004</c:v>
                </c:pt>
                <c:pt idx="27">
                  <c:v>56.204000000000001</c:v>
                </c:pt>
                <c:pt idx="28">
                  <c:v>55.768999999999998</c:v>
                </c:pt>
                <c:pt idx="29">
                  <c:v>55.298000000000002</c:v>
                </c:pt>
                <c:pt idx="30">
                  <c:v>54.795000000000002</c:v>
                </c:pt>
                <c:pt idx="31">
                  <c:v>54.261000000000003</c:v>
                </c:pt>
                <c:pt idx="32">
                  <c:v>53.698</c:v>
                </c:pt>
                <c:pt idx="33">
                  <c:v>53.106999999999999</c:v>
                </c:pt>
                <c:pt idx="34">
                  <c:v>52.491</c:v>
                </c:pt>
                <c:pt idx="35">
                  <c:v>51.850999999999999</c:v>
                </c:pt>
                <c:pt idx="36">
                  <c:v>51.188000000000002</c:v>
                </c:pt>
                <c:pt idx="37">
                  <c:v>50.505000000000003</c:v>
                </c:pt>
                <c:pt idx="38">
                  <c:v>49.801000000000002</c:v>
                </c:pt>
                <c:pt idx="39">
                  <c:v>49.079000000000001</c:v>
                </c:pt>
                <c:pt idx="40">
                  <c:v>48.338999999999999</c:v>
                </c:pt>
                <c:pt idx="41">
                  <c:v>47.584000000000003</c:v>
                </c:pt>
                <c:pt idx="42">
                  <c:v>46.813000000000002</c:v>
                </c:pt>
                <c:pt idx="43">
                  <c:v>46.028999999999996</c:v>
                </c:pt>
                <c:pt idx="44">
                  <c:v>45.231000000000002</c:v>
                </c:pt>
                <c:pt idx="45">
                  <c:v>44.421999999999997</c:v>
                </c:pt>
                <c:pt idx="46">
                  <c:v>43.602000000000004</c:v>
                </c:pt>
                <c:pt idx="47">
                  <c:v>42.771000000000001</c:v>
                </c:pt>
                <c:pt idx="48">
                  <c:v>41.932000000000002</c:v>
                </c:pt>
                <c:pt idx="49">
                  <c:v>41.084000000000003</c:v>
                </c:pt>
                <c:pt idx="50">
                  <c:v>40.228000000000002</c:v>
                </c:pt>
                <c:pt idx="51">
                  <c:v>39.366</c:v>
                </c:pt>
                <c:pt idx="52">
                  <c:v>38.497</c:v>
                </c:pt>
                <c:pt idx="53">
                  <c:v>37.622999999999998</c:v>
                </c:pt>
                <c:pt idx="54">
                  <c:v>36.744999999999997</c:v>
                </c:pt>
                <c:pt idx="55">
                  <c:v>35.862000000000002</c:v>
                </c:pt>
                <c:pt idx="56">
                  <c:v>34.977000000000004</c:v>
                </c:pt>
                <c:pt idx="57">
                  <c:v>34.088000000000001</c:v>
                </c:pt>
                <c:pt idx="58">
                  <c:v>33.198</c:v>
                </c:pt>
                <c:pt idx="59">
                  <c:v>32.305999999999997</c:v>
                </c:pt>
                <c:pt idx="60">
                  <c:v>31.414000000000001</c:v>
                </c:pt>
                <c:pt idx="61">
                  <c:v>30.521000000000001</c:v>
                </c:pt>
                <c:pt idx="62">
                  <c:v>29.629000000000001</c:v>
                </c:pt>
                <c:pt idx="63">
                  <c:v>28.738</c:v>
                </c:pt>
                <c:pt idx="64">
                  <c:v>27.847999999999999</c:v>
                </c:pt>
                <c:pt idx="65">
                  <c:v>26.960999999999999</c:v>
                </c:pt>
                <c:pt idx="66">
                  <c:v>26.076000000000001</c:v>
                </c:pt>
                <c:pt idx="67">
                  <c:v>25.195</c:v>
                </c:pt>
                <c:pt idx="68">
                  <c:v>24.317</c:v>
                </c:pt>
                <c:pt idx="69">
                  <c:v>23.443000000000001</c:v>
                </c:pt>
                <c:pt idx="70">
                  <c:v>22.574000000000002</c:v>
                </c:pt>
                <c:pt idx="71">
                  <c:v>21.710999999999999</c:v>
                </c:pt>
                <c:pt idx="72">
                  <c:v>20.853000000000002</c:v>
                </c:pt>
                <c:pt idx="73">
                  <c:v>20.001999999999999</c:v>
                </c:pt>
                <c:pt idx="74">
                  <c:v>19.157</c:v>
                </c:pt>
                <c:pt idx="75">
                  <c:v>18.32</c:v>
                </c:pt>
                <c:pt idx="76">
                  <c:v>17.490000000000002</c:v>
                </c:pt>
                <c:pt idx="77">
                  <c:v>16.668999999999997</c:v>
                </c:pt>
                <c:pt idx="78">
                  <c:v>15.856999999999999</c:v>
                </c:pt>
                <c:pt idx="79">
                  <c:v>15.054000000000002</c:v>
                </c:pt>
                <c:pt idx="80">
                  <c:v>14.261000000000003</c:v>
                </c:pt>
                <c:pt idx="81">
                  <c:v>13.478999999999999</c:v>
                </c:pt>
                <c:pt idx="82">
                  <c:v>12.707000000000001</c:v>
                </c:pt>
                <c:pt idx="83">
                  <c:v>11.947000000000003</c:v>
                </c:pt>
                <c:pt idx="84">
                  <c:v>11.198999999999998</c:v>
                </c:pt>
                <c:pt idx="85">
                  <c:v>10.463000000000001</c:v>
                </c:pt>
                <c:pt idx="86">
                  <c:v>9.7409999999999997</c:v>
                </c:pt>
                <c:pt idx="87">
                  <c:v>9.0319999999999965</c:v>
                </c:pt>
                <c:pt idx="88">
                  <c:v>8.338000000000001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66-4139-B8BA-4B558E4C0FDE}"/>
            </c:ext>
          </c:extLst>
        </c:ser>
        <c:ser>
          <c:idx val="2"/>
          <c:order val="2"/>
          <c:tx>
            <c:v>D</c:v>
          </c:tx>
          <c:spPr>
            <a:ln w="28575">
              <a:noFill/>
            </a:ln>
          </c:spPr>
          <c:xVal>
            <c:numRef>
              <c:f>'Kraft 55 GR'!$Q$2:$Q$89</c:f>
              <c:numCache>
                <c:formatCode>General</c:formatCode>
                <c:ptCount val="88"/>
                <c:pt idx="0">
                  <c:v>34.422617680177879</c:v>
                </c:pt>
                <c:pt idx="1">
                  <c:v>38.429526778130686</c:v>
                </c:pt>
                <c:pt idx="2">
                  <c:v>41.420680043566712</c:v>
                </c:pt>
                <c:pt idx="3">
                  <c:v>43.869236648375832</c:v>
                </c:pt>
                <c:pt idx="4">
                  <c:v>45.454434266555864</c:v>
                </c:pt>
                <c:pt idx="5">
                  <c:v>46.357403583726679</c:v>
                </c:pt>
                <c:pt idx="6">
                  <c:v>46.454321297146777</c:v>
                </c:pt>
                <c:pt idx="7">
                  <c:v>45.787590875395409</c:v>
                </c:pt>
                <c:pt idx="8">
                  <c:v>44.765026281306064</c:v>
                </c:pt>
                <c:pt idx="9">
                  <c:v>43.078811982544977</c:v>
                </c:pt>
                <c:pt idx="10">
                  <c:v>41.044807157542778</c:v>
                </c:pt>
                <c:pt idx="11">
                  <c:v>38.71692666201762</c:v>
                </c:pt>
                <c:pt idx="12">
                  <c:v>36.138298961457764</c:v>
                </c:pt>
                <c:pt idx="13">
                  <c:v>33.330206168467683</c:v>
                </c:pt>
                <c:pt idx="14">
                  <c:v>30.554463938194921</c:v>
                </c:pt>
                <c:pt idx="15">
                  <c:v>27.61633641984001</c:v>
                </c:pt>
                <c:pt idx="16">
                  <c:v>24.77925183150591</c:v>
                </c:pt>
                <c:pt idx="17">
                  <c:v>21.919516504826845</c:v>
                </c:pt>
                <c:pt idx="18">
                  <c:v>19.117229812573793</c:v>
                </c:pt>
                <c:pt idx="19">
                  <c:v>16.408390257618212</c:v>
                </c:pt>
                <c:pt idx="20">
                  <c:v>13.853309999658562</c:v>
                </c:pt>
                <c:pt idx="21">
                  <c:v>11.29713373126779</c:v>
                </c:pt>
                <c:pt idx="22">
                  <c:v>8.8816012932906521</c:v>
                </c:pt>
                <c:pt idx="23">
                  <c:v>6.5700874902812583</c:v>
                </c:pt>
                <c:pt idx="24">
                  <c:v>4.4511142277234095</c:v>
                </c:pt>
                <c:pt idx="25">
                  <c:v>2.3009042208554304</c:v>
                </c:pt>
                <c:pt idx="26">
                  <c:v>0.37414382181505007</c:v>
                </c:pt>
                <c:pt idx="27">
                  <c:v>-1.4562292722026384</c:v>
                </c:pt>
                <c:pt idx="28">
                  <c:v>-3.2440191521265018</c:v>
                </c:pt>
                <c:pt idx="29">
                  <c:v>-4.9304009710743646</c:v>
                </c:pt>
                <c:pt idx="30">
                  <c:v>-6.4548399004648171</c:v>
                </c:pt>
                <c:pt idx="31">
                  <c:v>-7.9378259065132344</c:v>
                </c:pt>
                <c:pt idx="32">
                  <c:v>-9.3732477050310159</c:v>
                </c:pt>
                <c:pt idx="33">
                  <c:v>-10.644662279052302</c:v>
                </c:pt>
                <c:pt idx="34">
                  <c:v>-11.934202116885386</c:v>
                </c:pt>
                <c:pt idx="35">
                  <c:v>-13.119702297147088</c:v>
                </c:pt>
                <c:pt idx="36">
                  <c:v>-14.236346773935875</c:v>
                </c:pt>
                <c:pt idx="37">
                  <c:v>-15.279276159185006</c:v>
                </c:pt>
                <c:pt idx="38">
                  <c:v>-16.308765653703812</c:v>
                </c:pt>
                <c:pt idx="39">
                  <c:v>-17.287776993513923</c:v>
                </c:pt>
                <c:pt idx="40">
                  <c:v>-18.132390730001962</c:v>
                </c:pt>
                <c:pt idx="41">
                  <c:v>-19.080221259250187</c:v>
                </c:pt>
                <c:pt idx="42">
                  <c:v>-19.844787437376272</c:v>
                </c:pt>
                <c:pt idx="43">
                  <c:v>-20.588548627841284</c:v>
                </c:pt>
                <c:pt idx="44">
                  <c:v>-21.39787412958173</c:v>
                </c:pt>
                <c:pt idx="45">
                  <c:v>-22.061681484348355</c:v>
                </c:pt>
                <c:pt idx="46">
                  <c:v>-22.737114114337338</c:v>
                </c:pt>
                <c:pt idx="47">
                  <c:v>-23.448758512362552</c:v>
                </c:pt>
                <c:pt idx="48">
                  <c:v>-23.967009638103967</c:v>
                </c:pt>
                <c:pt idx="49">
                  <c:v>-24.599797720662803</c:v>
                </c:pt>
                <c:pt idx="50">
                  <c:v>-25.135142459469847</c:v>
                </c:pt>
                <c:pt idx="51">
                  <c:v>-25.718495143011292</c:v>
                </c:pt>
                <c:pt idx="52">
                  <c:v>-26.174473201513528</c:v>
                </c:pt>
                <c:pt idx="53">
                  <c:v>-26.699182433312536</c:v>
                </c:pt>
                <c:pt idx="54">
                  <c:v>-27.1635929224691</c:v>
                </c:pt>
                <c:pt idx="55">
                  <c:v>-27.657416086285185</c:v>
                </c:pt>
                <c:pt idx="56">
                  <c:v>-28.010350814530849</c:v>
                </c:pt>
                <c:pt idx="57">
                  <c:v>-28.516021551990125</c:v>
                </c:pt>
                <c:pt idx="58">
                  <c:v>-28.836440676840184</c:v>
                </c:pt>
                <c:pt idx="59">
                  <c:v>-29.292523893653819</c:v>
                </c:pt>
                <c:pt idx="60">
                  <c:v>-29.625392960957541</c:v>
                </c:pt>
                <c:pt idx="61">
                  <c:v>-29.980272145604854</c:v>
                </c:pt>
                <c:pt idx="62">
                  <c:v>-30.329796778133268</c:v>
                </c:pt>
                <c:pt idx="63">
                  <c:v>-30.684515048755973</c:v>
                </c:pt>
                <c:pt idx="64">
                  <c:v>-31.005589833790744</c:v>
                </c:pt>
                <c:pt idx="65">
                  <c:v>-31.251124446795185</c:v>
                </c:pt>
                <c:pt idx="66">
                  <c:v>-31.63679246798884</c:v>
                </c:pt>
                <c:pt idx="67">
                  <c:v>-31.841999992205501</c:v>
                </c:pt>
                <c:pt idx="68">
                  <c:v>-32.179758177013973</c:v>
                </c:pt>
                <c:pt idx="69">
                  <c:v>-32.45634588196026</c:v>
                </c:pt>
                <c:pt idx="70">
                  <c:v>-32.685795151644555</c:v>
                </c:pt>
                <c:pt idx="71">
                  <c:v>-32.921079232311904</c:v>
                </c:pt>
                <c:pt idx="72">
                  <c:v>-33.163397830487362</c:v>
                </c:pt>
                <c:pt idx="73">
                  <c:v>-33.409180934379002</c:v>
                </c:pt>
                <c:pt idx="74">
                  <c:v>-33.604278628726838</c:v>
                </c:pt>
                <c:pt idx="75">
                  <c:v>-33.863145848185447</c:v>
                </c:pt>
                <c:pt idx="76">
                  <c:v>-34.011641631684832</c:v>
                </c:pt>
                <c:pt idx="77">
                  <c:v>-34.225056989010191</c:v>
                </c:pt>
                <c:pt idx="78">
                  <c:v>-34.44640503803889</c:v>
                </c:pt>
                <c:pt idx="79">
                  <c:v>-34.607190436241581</c:v>
                </c:pt>
                <c:pt idx="80">
                  <c:v>-34.781242773056341</c:v>
                </c:pt>
                <c:pt idx="81">
                  <c:v>-34.911832330705217</c:v>
                </c:pt>
                <c:pt idx="82">
                  <c:v>-35.092867630725188</c:v>
                </c:pt>
                <c:pt idx="83">
                  <c:v>-35.280495784488537</c:v>
                </c:pt>
                <c:pt idx="84">
                  <c:v>-35.321055836870912</c:v>
                </c:pt>
                <c:pt idx="85">
                  <c:v>-35.516734234805121</c:v>
                </c:pt>
                <c:pt idx="86">
                  <c:v>-35.619602997624803</c:v>
                </c:pt>
                <c:pt idx="87">
                  <c:v>-35.674810975000497</c:v>
                </c:pt>
              </c:numCache>
            </c:numRef>
          </c:xVal>
          <c:yVal>
            <c:numRef>
              <c:f>'Kraft 55 NR'!$R$2:$R$89</c:f>
              <c:numCache>
                <c:formatCode>General</c:formatCode>
                <c:ptCount val="88"/>
                <c:pt idx="0">
                  <c:v>-50.950908150571344</c:v>
                </c:pt>
                <c:pt idx="1">
                  <c:v>-46.830802248647991</c:v>
                </c:pt>
                <c:pt idx="2">
                  <c:v>-41.560935948972201</c:v>
                </c:pt>
                <c:pt idx="3">
                  <c:v>-36.356261872912434</c:v>
                </c:pt>
                <c:pt idx="4">
                  <c:v>-30.638328812990263</c:v>
                </c:pt>
                <c:pt idx="5">
                  <c:v>-25.011556497895768</c:v>
                </c:pt>
                <c:pt idx="6">
                  <c:v>-19.159213626262932</c:v>
                </c:pt>
                <c:pt idx="7">
                  <c:v>-13.363415668763604</c:v>
                </c:pt>
                <c:pt idx="8">
                  <c:v>-7.9798189002548012</c:v>
                </c:pt>
                <c:pt idx="9">
                  <c:v>-2.7428634138709151</c:v>
                </c:pt>
                <c:pt idx="10">
                  <c:v>2.2370560020833392</c:v>
                </c:pt>
                <c:pt idx="11">
                  <c:v>6.7956022760063632</c:v>
                </c:pt>
                <c:pt idx="12">
                  <c:v>10.964118604234768</c:v>
                </c:pt>
                <c:pt idx="13">
                  <c:v>14.849404593279989</c:v>
                </c:pt>
                <c:pt idx="14">
                  <c:v>18.363956549425424</c:v>
                </c:pt>
                <c:pt idx="15">
                  <c:v>21.501937731135033</c:v>
                </c:pt>
                <c:pt idx="16">
                  <c:v>24.386881712430764</c:v>
                </c:pt>
                <c:pt idx="17">
                  <c:v>26.888400121733625</c:v>
                </c:pt>
                <c:pt idx="18">
                  <c:v>29.136682509019991</c:v>
                </c:pt>
                <c:pt idx="19">
                  <c:v>31.319588254363307</c:v>
                </c:pt>
                <c:pt idx="20">
                  <c:v>33.178430392527702</c:v>
                </c:pt>
                <c:pt idx="21">
                  <c:v>34.761045593092128</c:v>
                </c:pt>
                <c:pt idx="22">
                  <c:v>36.101328573909235</c:v>
                </c:pt>
                <c:pt idx="23">
                  <c:v>37.426945379956834</c:v>
                </c:pt>
                <c:pt idx="24">
                  <c:v>38.686262250171737</c:v>
                </c:pt>
                <c:pt idx="25">
                  <c:v>39.558578736090602</c:v>
                </c:pt>
                <c:pt idx="26">
                  <c:v>40.57470777593219</c:v>
                </c:pt>
                <c:pt idx="27">
                  <c:v>41.377796633536512</c:v>
                </c:pt>
                <c:pt idx="28">
                  <c:v>42.20030050436192</c:v>
                </c:pt>
                <c:pt idx="29">
                  <c:v>42.824661219008213</c:v>
                </c:pt>
                <c:pt idx="30">
                  <c:v>43.472302245712065</c:v>
                </c:pt>
                <c:pt idx="31">
                  <c:v>44.068005538496074</c:v>
                </c:pt>
                <c:pt idx="32">
                  <c:v>44.580919379738134</c:v>
                </c:pt>
                <c:pt idx="33">
                  <c:v>45.011970665663824</c:v>
                </c:pt>
                <c:pt idx="34">
                  <c:v>45.521625866314537</c:v>
                </c:pt>
                <c:pt idx="35">
                  <c:v>45.905755165730724</c:v>
                </c:pt>
                <c:pt idx="36">
                  <c:v>46.256825414473205</c:v>
                </c:pt>
                <c:pt idx="37">
                  <c:v>46.661289281661546</c:v>
                </c:pt>
                <c:pt idx="38">
                  <c:v>46.97558390151076</c:v>
                </c:pt>
                <c:pt idx="39">
                  <c:v>47.27682847994874</c:v>
                </c:pt>
                <c:pt idx="40">
                  <c:v>47.61777239154965</c:v>
                </c:pt>
                <c:pt idx="41">
                  <c:v>47.886394494307424</c:v>
                </c:pt>
                <c:pt idx="42">
                  <c:v>48.140672988675163</c:v>
                </c:pt>
                <c:pt idx="43">
                  <c:v>48.432766143814796</c:v>
                </c:pt>
                <c:pt idx="44">
                  <c:v>48.668968562029619</c:v>
                </c:pt>
                <c:pt idx="45">
                  <c:v>48.882311495328878</c:v>
                </c:pt>
                <c:pt idx="46">
                  <c:v>49.196469292425306</c:v>
                </c:pt>
                <c:pt idx="47">
                  <c:v>49.412236349249689</c:v>
                </c:pt>
                <c:pt idx="48">
                  <c:v>49.580334739354669</c:v>
                </c:pt>
                <c:pt idx="49">
                  <c:v>49.877820015217985</c:v>
                </c:pt>
                <c:pt idx="50">
                  <c:v>50.054331786827355</c:v>
                </c:pt>
                <c:pt idx="51">
                  <c:v>50.333351592012839</c:v>
                </c:pt>
                <c:pt idx="52">
                  <c:v>50.483615772000597</c:v>
                </c:pt>
                <c:pt idx="53">
                  <c:v>50.771194460928236</c:v>
                </c:pt>
                <c:pt idx="54">
                  <c:v>50.960034301418084</c:v>
                </c:pt>
                <c:pt idx="55">
                  <c:v>51.199191439241318</c:v>
                </c:pt>
                <c:pt idx="56">
                  <c:v>51.349151450474537</c:v>
                </c:pt>
                <c:pt idx="57">
                  <c:v>51.654612098117859</c:v>
                </c:pt>
                <c:pt idx="58">
                  <c:v>51.809508122632074</c:v>
                </c:pt>
                <c:pt idx="59">
                  <c:v>52.106854747152205</c:v>
                </c:pt>
                <c:pt idx="60">
                  <c:v>52.267892140510853</c:v>
                </c:pt>
                <c:pt idx="61">
                  <c:v>52.53381914918976</c:v>
                </c:pt>
                <c:pt idx="62">
                  <c:v>52.790404907509341</c:v>
                </c:pt>
                <c:pt idx="63">
                  <c:v>52.98398032136388</c:v>
                </c:pt>
                <c:pt idx="64">
                  <c:v>53.324732925449048</c:v>
                </c:pt>
                <c:pt idx="65">
                  <c:v>53.474401824226653</c:v>
                </c:pt>
                <c:pt idx="66">
                  <c:v>53.810480251739492</c:v>
                </c:pt>
                <c:pt idx="67">
                  <c:v>54.00667596357286</c:v>
                </c:pt>
                <c:pt idx="68">
                  <c:v>54.30329758809448</c:v>
                </c:pt>
                <c:pt idx="69">
                  <c:v>54.591671554614528</c:v>
                </c:pt>
                <c:pt idx="70">
                  <c:v>54.88024916754231</c:v>
                </c:pt>
                <c:pt idx="71">
                  <c:v>55.125759121557579</c:v>
                </c:pt>
                <c:pt idx="72">
                  <c:v>55.503800202418532</c:v>
                </c:pt>
                <c:pt idx="73">
                  <c:v>55.777902781689413</c:v>
                </c:pt>
                <c:pt idx="74">
                  <c:v>56.091228394181449</c:v>
                </c:pt>
                <c:pt idx="75">
                  <c:v>56.458693561239599</c:v>
                </c:pt>
                <c:pt idx="76">
                  <c:v>56.819784156381374</c:v>
                </c:pt>
                <c:pt idx="77">
                  <c:v>57.170325973095309</c:v>
                </c:pt>
                <c:pt idx="78">
                  <c:v>57.577411834319655</c:v>
                </c:pt>
                <c:pt idx="79">
                  <c:v>58.028626935983482</c:v>
                </c:pt>
                <c:pt idx="80">
                  <c:v>58.424037256604436</c:v>
                </c:pt>
                <c:pt idx="81">
                  <c:v>58.821604316364656</c:v>
                </c:pt>
                <c:pt idx="82">
                  <c:v>59.377178716875605</c:v>
                </c:pt>
                <c:pt idx="83">
                  <c:v>59.875991244036292</c:v>
                </c:pt>
                <c:pt idx="84">
                  <c:v>60.307067661540025</c:v>
                </c:pt>
                <c:pt idx="85">
                  <c:v>60.98439164303614</c:v>
                </c:pt>
                <c:pt idx="86">
                  <c:v>61.580893273393528</c:v>
                </c:pt>
                <c:pt idx="87">
                  <c:v>62.186526585952031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C66-4139-B8BA-4B558E4C0FDE}"/>
            </c:ext>
          </c:extLst>
        </c:ser>
        <c:ser>
          <c:idx val="3"/>
          <c:order val="3"/>
          <c:tx>
            <c:v>E</c:v>
          </c:tx>
          <c:spPr>
            <a:ln w="28575">
              <a:noFill/>
            </a:ln>
          </c:spPr>
          <c:xVal>
            <c:numRef>
              <c:f>'Kraft 55 GR'!$T$2:$T$90</c:f>
              <c:numCache>
                <c:formatCode>General</c:formatCode>
                <c:ptCount val="89"/>
                <c:pt idx="0">
                  <c:v>-125</c:v>
                </c:pt>
                <c:pt idx="1">
                  <c:v>-124.17129999999999</c:v>
                </c:pt>
                <c:pt idx="2">
                  <c:v>-123.37249999999999</c:v>
                </c:pt>
                <c:pt idx="3">
                  <c:v>-122.60720000000002</c:v>
                </c:pt>
                <c:pt idx="4">
                  <c:v>-121.88779999999998</c:v>
                </c:pt>
                <c:pt idx="5">
                  <c:v>-121.21429999999999</c:v>
                </c:pt>
                <c:pt idx="6">
                  <c:v>-120.59259999999999</c:v>
                </c:pt>
                <c:pt idx="7">
                  <c:v>-120.0223</c:v>
                </c:pt>
                <c:pt idx="8">
                  <c:v>-119.49640000000001</c:v>
                </c:pt>
                <c:pt idx="9">
                  <c:v>-119.02069999999999</c:v>
                </c:pt>
                <c:pt idx="10">
                  <c:v>-118.5812</c:v>
                </c:pt>
                <c:pt idx="11">
                  <c:v>-118.18509999999999</c:v>
                </c:pt>
                <c:pt idx="12">
                  <c:v>-117.8176</c:v>
                </c:pt>
                <c:pt idx="13">
                  <c:v>-117.4752</c:v>
                </c:pt>
                <c:pt idx="14">
                  <c:v>-117.15409999999999</c:v>
                </c:pt>
                <c:pt idx="15">
                  <c:v>-116.8506</c:v>
                </c:pt>
                <c:pt idx="16">
                  <c:v>-116.5547</c:v>
                </c:pt>
                <c:pt idx="17">
                  <c:v>-116.2689</c:v>
                </c:pt>
                <c:pt idx="18">
                  <c:v>-115.9816</c:v>
                </c:pt>
                <c:pt idx="19">
                  <c:v>-115.69279999999999</c:v>
                </c:pt>
                <c:pt idx="20">
                  <c:v>-115.4016</c:v>
                </c:pt>
                <c:pt idx="21">
                  <c:v>-115.10180000000001</c:v>
                </c:pt>
                <c:pt idx="22">
                  <c:v>-114.79</c:v>
                </c:pt>
                <c:pt idx="23">
                  <c:v>-114.46669999999999</c:v>
                </c:pt>
                <c:pt idx="24">
                  <c:v>-114.12769999999999</c:v>
                </c:pt>
                <c:pt idx="25">
                  <c:v>-113.7706</c:v>
                </c:pt>
                <c:pt idx="26">
                  <c:v>-113.39990000000002</c:v>
                </c:pt>
                <c:pt idx="27">
                  <c:v>-113.01049999999999</c:v>
                </c:pt>
                <c:pt idx="28">
                  <c:v>-112.59939999999999</c:v>
                </c:pt>
                <c:pt idx="29">
                  <c:v>-112.16759999999999</c:v>
                </c:pt>
                <c:pt idx="30">
                  <c:v>-111.717</c:v>
                </c:pt>
                <c:pt idx="31">
                  <c:v>-111.2437</c:v>
                </c:pt>
                <c:pt idx="32">
                  <c:v>-110.7491</c:v>
                </c:pt>
                <c:pt idx="33">
                  <c:v>-110.23220000000001</c:v>
                </c:pt>
                <c:pt idx="34">
                  <c:v>-109.69200000000001</c:v>
                </c:pt>
                <c:pt idx="35">
                  <c:v>-109.1319</c:v>
                </c:pt>
                <c:pt idx="36">
                  <c:v>-108.5474</c:v>
                </c:pt>
                <c:pt idx="37">
                  <c:v>-107.94460000000001</c:v>
                </c:pt>
                <c:pt idx="38">
                  <c:v>-107.31480000000001</c:v>
                </c:pt>
                <c:pt idx="39">
                  <c:v>-106.66560000000001</c:v>
                </c:pt>
                <c:pt idx="40">
                  <c:v>-105.99449999999999</c:v>
                </c:pt>
                <c:pt idx="41">
                  <c:v>-105.30030000000001</c:v>
                </c:pt>
                <c:pt idx="42">
                  <c:v>-104.58560000000001</c:v>
                </c:pt>
                <c:pt idx="43">
                  <c:v>-103.85149999999999</c:v>
                </c:pt>
                <c:pt idx="44">
                  <c:v>-103.09179999999998</c:v>
                </c:pt>
                <c:pt idx="45">
                  <c:v>-102.31549999999999</c:v>
                </c:pt>
                <c:pt idx="46">
                  <c:v>-101.5198</c:v>
                </c:pt>
                <c:pt idx="47">
                  <c:v>-100.69980000000001</c:v>
                </c:pt>
                <c:pt idx="48">
                  <c:v>-99.86569999999999</c:v>
                </c:pt>
                <c:pt idx="49">
                  <c:v>-99.008600000000001</c:v>
                </c:pt>
                <c:pt idx="50">
                  <c:v>-98.132199999999997</c:v>
                </c:pt>
                <c:pt idx="51">
                  <c:v>-97.240299999999991</c:v>
                </c:pt>
                <c:pt idx="52">
                  <c:v>-96.329099999999997</c:v>
                </c:pt>
                <c:pt idx="53">
                  <c:v>-95.397699999999986</c:v>
                </c:pt>
                <c:pt idx="54">
                  <c:v>-94.453099999999992</c:v>
                </c:pt>
                <c:pt idx="55">
                  <c:v>-93.4893</c:v>
                </c:pt>
                <c:pt idx="56">
                  <c:v>-92.512700000000024</c:v>
                </c:pt>
                <c:pt idx="57">
                  <c:v>-91.514399999999995</c:v>
                </c:pt>
                <c:pt idx="58">
                  <c:v>-90.506800000000013</c:v>
                </c:pt>
                <c:pt idx="59">
                  <c:v>-89.478899999999996</c:v>
                </c:pt>
                <c:pt idx="60">
                  <c:v>-88.441700000000012</c:v>
                </c:pt>
                <c:pt idx="61">
                  <c:v>-87.38669999999999</c:v>
                </c:pt>
                <c:pt idx="62">
                  <c:v>-86.318799999999996</c:v>
                </c:pt>
                <c:pt idx="63">
                  <c:v>-85.239099999999993</c:v>
                </c:pt>
                <c:pt idx="64">
                  <c:v>-84.146599999999992</c:v>
                </c:pt>
                <c:pt idx="65">
                  <c:v>-83.043599999999998</c:v>
                </c:pt>
                <c:pt idx="66">
                  <c:v>-81.925300000000007</c:v>
                </c:pt>
                <c:pt idx="67">
                  <c:v>-80.801599999999993</c:v>
                </c:pt>
                <c:pt idx="68">
                  <c:v>-79.662499999999994</c:v>
                </c:pt>
                <c:pt idx="69">
                  <c:v>-78.514399999999995</c:v>
                </c:pt>
                <c:pt idx="70">
                  <c:v>-77.359499999999997</c:v>
                </c:pt>
                <c:pt idx="71">
                  <c:v>-76.196699999999993</c:v>
                </c:pt>
                <c:pt idx="72">
                  <c:v>-75.02239999999999</c:v>
                </c:pt>
                <c:pt idx="73">
                  <c:v>-73.842600000000004</c:v>
                </c:pt>
                <c:pt idx="74">
                  <c:v>-72.654899999999998</c:v>
                </c:pt>
                <c:pt idx="75">
                  <c:v>-71.460700000000003</c:v>
                </c:pt>
                <c:pt idx="76">
                  <c:v>-70.262100000000004</c:v>
                </c:pt>
                <c:pt idx="77">
                  <c:v>-69.056899999999985</c:v>
                </c:pt>
                <c:pt idx="78">
                  <c:v>-67.848799999999997</c:v>
                </c:pt>
                <c:pt idx="79">
                  <c:v>-66.638800000000003</c:v>
                </c:pt>
                <c:pt idx="80">
                  <c:v>-65.424600000000012</c:v>
                </c:pt>
                <c:pt idx="81">
                  <c:v>-64.209999999999994</c:v>
                </c:pt>
                <c:pt idx="82">
                  <c:v>-62.990900000000003</c:v>
                </c:pt>
                <c:pt idx="83">
                  <c:v>-61.774800000000006</c:v>
                </c:pt>
                <c:pt idx="84">
                  <c:v>-60.560699999999997</c:v>
                </c:pt>
                <c:pt idx="85">
                  <c:v>-59.342000000000006</c:v>
                </c:pt>
                <c:pt idx="86">
                  <c:v>-58.13239999999999</c:v>
                </c:pt>
                <c:pt idx="87">
                  <c:v>-56.924199999999999</c:v>
                </c:pt>
                <c:pt idx="88">
                  <c:v>-55.72</c:v>
                </c:pt>
              </c:numCache>
            </c:numRef>
          </c:xVal>
          <c:yVal>
            <c:numRef>
              <c:f>'Kraft 55 NR'!$U$2:$U$90</c:f>
              <c:numCache>
                <c:formatCode>General</c:formatCode>
                <c:ptCount val="89"/>
                <c:pt idx="0">
                  <c:v>-5</c:v>
                </c:pt>
                <c:pt idx="1">
                  <c:v>-2.2227000000000006</c:v>
                </c:pt>
                <c:pt idx="2">
                  <c:v>0.60550000000000015</c:v>
                </c:pt>
                <c:pt idx="3">
                  <c:v>3.4774000000000003</c:v>
                </c:pt>
                <c:pt idx="4">
                  <c:v>6.3762000000000008</c:v>
                </c:pt>
                <c:pt idx="5">
                  <c:v>9.2921000000000014</c:v>
                </c:pt>
                <c:pt idx="6">
                  <c:v>12.208399999999997</c:v>
                </c:pt>
                <c:pt idx="7">
                  <c:v>15.117699999999999</c:v>
                </c:pt>
                <c:pt idx="8">
                  <c:v>18.011200000000002</c:v>
                </c:pt>
                <c:pt idx="9">
                  <c:v>20.872499999999999</c:v>
                </c:pt>
                <c:pt idx="10">
                  <c:v>23.697000000000006</c:v>
                </c:pt>
                <c:pt idx="11">
                  <c:v>26.481299999999997</c:v>
                </c:pt>
                <c:pt idx="12">
                  <c:v>29.216200000000001</c:v>
                </c:pt>
                <c:pt idx="13">
                  <c:v>31.897600000000001</c:v>
                </c:pt>
                <c:pt idx="14">
                  <c:v>34.528500000000001</c:v>
                </c:pt>
                <c:pt idx="15">
                  <c:v>37.103799999999993</c:v>
                </c:pt>
                <c:pt idx="16">
                  <c:v>39.623700000000007</c:v>
                </c:pt>
                <c:pt idx="17">
                  <c:v>42.087900000000005</c:v>
                </c:pt>
                <c:pt idx="18">
                  <c:v>44.497199999999999</c:v>
                </c:pt>
                <c:pt idx="19">
                  <c:v>46.851399999999991</c:v>
                </c:pt>
                <c:pt idx="20">
                  <c:v>49.154999999999994</c:v>
                </c:pt>
                <c:pt idx="21">
                  <c:v>51.405999999999999</c:v>
                </c:pt>
                <c:pt idx="22">
                  <c:v>53.609000000000002</c:v>
                </c:pt>
                <c:pt idx="23">
                  <c:v>55.7669</c:v>
                </c:pt>
                <c:pt idx="24">
                  <c:v>57.875700000000002</c:v>
                </c:pt>
                <c:pt idx="25">
                  <c:v>59.942</c:v>
                </c:pt>
                <c:pt idx="26">
                  <c:v>61.965500000000006</c:v>
                </c:pt>
                <c:pt idx="27">
                  <c:v>63.947900000000004</c:v>
                </c:pt>
                <c:pt idx="28">
                  <c:v>65.891199999999998</c:v>
                </c:pt>
                <c:pt idx="29">
                  <c:v>67.796400000000006</c:v>
                </c:pt>
                <c:pt idx="30">
                  <c:v>69.66279999999999</c:v>
                </c:pt>
                <c:pt idx="31">
                  <c:v>71.496100000000013</c:v>
                </c:pt>
                <c:pt idx="32">
                  <c:v>73.294699999999992</c:v>
                </c:pt>
                <c:pt idx="33">
                  <c:v>75.059600000000003</c:v>
                </c:pt>
                <c:pt idx="34">
                  <c:v>76.793800000000005</c:v>
                </c:pt>
                <c:pt idx="35">
                  <c:v>78.494699999999995</c:v>
                </c:pt>
                <c:pt idx="36">
                  <c:v>80.164400000000001</c:v>
                </c:pt>
                <c:pt idx="37">
                  <c:v>81.806200000000004</c:v>
                </c:pt>
                <c:pt idx="38">
                  <c:v>83.417400000000015</c:v>
                </c:pt>
                <c:pt idx="39">
                  <c:v>85.000199999999992</c:v>
                </c:pt>
                <c:pt idx="40">
                  <c:v>86.555700000000002</c:v>
                </c:pt>
                <c:pt idx="41">
                  <c:v>88.08189999999999</c:v>
                </c:pt>
                <c:pt idx="42">
                  <c:v>89.579200000000014</c:v>
                </c:pt>
                <c:pt idx="43">
                  <c:v>91.053100000000015</c:v>
                </c:pt>
                <c:pt idx="44">
                  <c:v>92.499800000000008</c:v>
                </c:pt>
                <c:pt idx="45">
                  <c:v>93.917900000000017</c:v>
                </c:pt>
                <c:pt idx="46">
                  <c:v>95.314599999999984</c:v>
                </c:pt>
                <c:pt idx="47">
                  <c:v>96.680999999999983</c:v>
                </c:pt>
                <c:pt idx="48">
                  <c:v>98.020700000000019</c:v>
                </c:pt>
                <c:pt idx="49">
                  <c:v>99.33959999999999</c:v>
                </c:pt>
                <c:pt idx="50">
                  <c:v>100.62899999999999</c:v>
                </c:pt>
                <c:pt idx="51">
                  <c:v>101.8973</c:v>
                </c:pt>
                <c:pt idx="52">
                  <c:v>103.1371</c:v>
                </c:pt>
                <c:pt idx="53">
                  <c:v>104.35290000000001</c:v>
                </c:pt>
                <c:pt idx="54">
                  <c:v>105.54349999999999</c:v>
                </c:pt>
                <c:pt idx="55">
                  <c:v>106.7101</c:v>
                </c:pt>
                <c:pt idx="56">
                  <c:v>107.84990000000001</c:v>
                </c:pt>
                <c:pt idx="57">
                  <c:v>108.96779999999998</c:v>
                </c:pt>
                <c:pt idx="58">
                  <c:v>110.05880000000002</c:v>
                </c:pt>
                <c:pt idx="59">
                  <c:v>111.12629999999999</c:v>
                </c:pt>
                <c:pt idx="60">
                  <c:v>112.16790000000002</c:v>
                </c:pt>
                <c:pt idx="61">
                  <c:v>113.1859</c:v>
                </c:pt>
                <c:pt idx="62">
                  <c:v>114.1776</c:v>
                </c:pt>
                <c:pt idx="63">
                  <c:v>115.1455</c:v>
                </c:pt>
                <c:pt idx="64">
                  <c:v>116.0896</c:v>
                </c:pt>
                <c:pt idx="65">
                  <c:v>117.00579999999999</c:v>
                </c:pt>
                <c:pt idx="66">
                  <c:v>117.9003</c:v>
                </c:pt>
                <c:pt idx="67">
                  <c:v>118.76819999999999</c:v>
                </c:pt>
                <c:pt idx="68">
                  <c:v>119.61290000000001</c:v>
                </c:pt>
                <c:pt idx="69">
                  <c:v>120.42960000000001</c:v>
                </c:pt>
                <c:pt idx="70">
                  <c:v>121.2243</c:v>
                </c:pt>
                <c:pt idx="71">
                  <c:v>121.99549999999999</c:v>
                </c:pt>
                <c:pt idx="72">
                  <c:v>122.74080000000001</c:v>
                </c:pt>
                <c:pt idx="73">
                  <c:v>123.46000000000001</c:v>
                </c:pt>
                <c:pt idx="74">
                  <c:v>124.1557</c:v>
                </c:pt>
                <c:pt idx="75">
                  <c:v>124.8263</c:v>
                </c:pt>
                <c:pt idx="76">
                  <c:v>125.47329999999999</c:v>
                </c:pt>
                <c:pt idx="77">
                  <c:v>126.0937</c:v>
                </c:pt>
                <c:pt idx="78">
                  <c:v>126.69140000000002</c:v>
                </c:pt>
                <c:pt idx="79">
                  <c:v>127.26639999999999</c:v>
                </c:pt>
                <c:pt idx="80">
                  <c:v>127.81219999999999</c:v>
                </c:pt>
                <c:pt idx="81">
                  <c:v>128.33619999999999</c:v>
                </c:pt>
                <c:pt idx="82">
                  <c:v>128.83710000000002</c:v>
                </c:pt>
                <c:pt idx="83">
                  <c:v>129.31360000000001</c:v>
                </c:pt>
                <c:pt idx="84">
                  <c:v>129.76570000000001</c:v>
                </c:pt>
                <c:pt idx="85">
                  <c:v>130.1942</c:v>
                </c:pt>
                <c:pt idx="86">
                  <c:v>130.60060000000001</c:v>
                </c:pt>
                <c:pt idx="87">
                  <c:v>130.98220000000001</c:v>
                </c:pt>
                <c:pt idx="88">
                  <c:v>131.3424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66-4139-B8BA-4B558E4C0FDE}"/>
            </c:ext>
          </c:extLst>
        </c:ser>
        <c:ser>
          <c:idx val="4"/>
          <c:order val="4"/>
          <c:tx>
            <c:v>G</c:v>
          </c:tx>
          <c:spPr>
            <a:ln w="28575">
              <a:noFill/>
            </a:ln>
          </c:spPr>
          <c:xVal>
            <c:numRef>
              <c:f>'Kraft 55 GR'!$Y$2:$Y$90</c:f>
              <c:numCache>
                <c:formatCode>General</c:formatCode>
                <c:ptCount val="89"/>
                <c:pt idx="0">
                  <c:v>-17.5</c:v>
                </c:pt>
                <c:pt idx="1">
                  <c:v>-10.210839999999999</c:v>
                </c:pt>
                <c:pt idx="2">
                  <c:v>-2.9890999999999988</c:v>
                </c:pt>
                <c:pt idx="3">
                  <c:v>4.162589999999998</c:v>
                </c:pt>
                <c:pt idx="4">
                  <c:v>11.230860000000002</c:v>
                </c:pt>
                <c:pt idx="5">
                  <c:v>18.211410000000008</c:v>
                </c:pt>
                <c:pt idx="6">
                  <c:v>25.095220000000001</c:v>
                </c:pt>
                <c:pt idx="7">
                  <c:v>31.887960000000003</c:v>
                </c:pt>
                <c:pt idx="8">
                  <c:v>38.592330000000004</c:v>
                </c:pt>
                <c:pt idx="9">
                  <c:v>45.196289999999998</c:v>
                </c:pt>
                <c:pt idx="10">
                  <c:v>51.705240000000018</c:v>
                </c:pt>
                <c:pt idx="11">
                  <c:v>58.135419999999996</c:v>
                </c:pt>
                <c:pt idx="12">
                  <c:v>64.472920000000016</c:v>
                </c:pt>
                <c:pt idx="13">
                  <c:v>70.723389999999995</c:v>
                </c:pt>
                <c:pt idx="14">
                  <c:v>76.905470000000008</c:v>
                </c:pt>
                <c:pt idx="15">
                  <c:v>83.010169999999988</c:v>
                </c:pt>
                <c:pt idx="16">
                  <c:v>89.043190000000024</c:v>
                </c:pt>
                <c:pt idx="17">
                  <c:v>95.008480000000006</c:v>
                </c:pt>
                <c:pt idx="18">
                  <c:v>100.90377000000001</c:v>
                </c:pt>
                <c:pt idx="19">
                  <c:v>106.73335999999999</c:v>
                </c:pt>
                <c:pt idx="20">
                  <c:v>112.50557000000001</c:v>
                </c:pt>
                <c:pt idx="21">
                  <c:v>118.21176</c:v>
                </c:pt>
                <c:pt idx="22">
                  <c:v>123.86060000000001</c:v>
                </c:pt>
                <c:pt idx="23">
                  <c:v>129.45374000000001</c:v>
                </c:pt>
                <c:pt idx="24">
                  <c:v>134.98053999999999</c:v>
                </c:pt>
                <c:pt idx="25">
                  <c:v>140.44866999999999</c:v>
                </c:pt>
                <c:pt idx="26">
                  <c:v>145.86008000000001</c:v>
                </c:pt>
                <c:pt idx="27">
                  <c:v>151.20814999999999</c:v>
                </c:pt>
                <c:pt idx="28">
                  <c:v>156.49588</c:v>
                </c:pt>
                <c:pt idx="29">
                  <c:v>161.72227000000001</c:v>
                </c:pt>
                <c:pt idx="30">
                  <c:v>166.88229999999999</c:v>
                </c:pt>
                <c:pt idx="31">
                  <c:v>171.98299000000003</c:v>
                </c:pt>
                <c:pt idx="32">
                  <c:v>177.01766999999998</c:v>
                </c:pt>
                <c:pt idx="33">
                  <c:v>181.98734000000002</c:v>
                </c:pt>
                <c:pt idx="34">
                  <c:v>186.893</c:v>
                </c:pt>
                <c:pt idx="35">
                  <c:v>191.72598000000002</c:v>
                </c:pt>
                <c:pt idx="36">
                  <c:v>196.48863000000003</c:v>
                </c:pt>
                <c:pt idx="37">
                  <c:v>201.18657000000002</c:v>
                </c:pt>
                <c:pt idx="38">
                  <c:v>205.80721000000003</c:v>
                </c:pt>
                <c:pt idx="39">
                  <c:v>210.35682</c:v>
                </c:pt>
                <c:pt idx="40">
                  <c:v>214.83575000000002</c:v>
                </c:pt>
                <c:pt idx="41">
                  <c:v>219.23035999999999</c:v>
                </c:pt>
                <c:pt idx="42">
                  <c:v>223.54762000000002</c:v>
                </c:pt>
                <c:pt idx="43">
                  <c:v>227.79385000000002</c:v>
                </c:pt>
                <c:pt idx="44">
                  <c:v>231.95611000000005</c:v>
                </c:pt>
                <c:pt idx="45">
                  <c:v>236.03400000000002</c:v>
                </c:pt>
                <c:pt idx="46">
                  <c:v>240.04085999999998</c:v>
                </c:pt>
                <c:pt idx="47">
                  <c:v>243.94975999999997</c:v>
                </c:pt>
                <c:pt idx="48">
                  <c:v>247.77394000000004</c:v>
                </c:pt>
                <c:pt idx="49">
                  <c:v>251.52111999999997</c:v>
                </c:pt>
                <c:pt idx="50">
                  <c:v>255.16963999999999</c:v>
                </c:pt>
                <c:pt idx="51">
                  <c:v>258.74011000000002</c:v>
                </c:pt>
                <c:pt idx="52">
                  <c:v>262.21192000000002</c:v>
                </c:pt>
                <c:pt idx="53">
                  <c:v>265.59339000000006</c:v>
                </c:pt>
                <c:pt idx="54">
                  <c:v>268.88182</c:v>
                </c:pt>
                <c:pt idx="55">
                  <c:v>272.07891000000001</c:v>
                </c:pt>
                <c:pt idx="56">
                  <c:v>275.17728999999997</c:v>
                </c:pt>
                <c:pt idx="57">
                  <c:v>278.18468000000001</c:v>
                </c:pt>
                <c:pt idx="58">
                  <c:v>281.09201000000002</c:v>
                </c:pt>
                <c:pt idx="59">
                  <c:v>283.90168</c:v>
                </c:pt>
                <c:pt idx="60">
                  <c:v>286.61129000000005</c:v>
                </c:pt>
                <c:pt idx="61">
                  <c:v>289.22289000000001</c:v>
                </c:pt>
                <c:pt idx="62">
                  <c:v>291.72846000000004</c:v>
                </c:pt>
                <c:pt idx="63">
                  <c:v>294.13432000000006</c:v>
                </c:pt>
                <c:pt idx="64">
                  <c:v>296.44147000000004</c:v>
                </c:pt>
                <c:pt idx="65">
                  <c:v>298.63492000000002</c:v>
                </c:pt>
                <c:pt idx="66">
                  <c:v>300.73000999999999</c:v>
                </c:pt>
                <c:pt idx="67">
                  <c:v>302.71802000000002</c:v>
                </c:pt>
                <c:pt idx="68">
                  <c:v>304.60035000000005</c:v>
                </c:pt>
                <c:pt idx="69">
                  <c:v>306.36963000000003</c:v>
                </c:pt>
                <c:pt idx="70">
                  <c:v>308.0385</c:v>
                </c:pt>
                <c:pt idx="71">
                  <c:v>309.60064000000006</c:v>
                </c:pt>
                <c:pt idx="72">
                  <c:v>311.05007999999998</c:v>
                </c:pt>
                <c:pt idx="73">
                  <c:v>312.38512000000003</c:v>
                </c:pt>
                <c:pt idx="74">
                  <c:v>313.61342999999999</c:v>
                </c:pt>
                <c:pt idx="75">
                  <c:v>314.72834000000006</c:v>
                </c:pt>
                <c:pt idx="76">
                  <c:v>315.73516999999998</c:v>
                </c:pt>
                <c:pt idx="77">
                  <c:v>316.62127999999996</c:v>
                </c:pt>
                <c:pt idx="78">
                  <c:v>317.39996000000002</c:v>
                </c:pt>
                <c:pt idx="79">
                  <c:v>318.07020999999997</c:v>
                </c:pt>
                <c:pt idx="80">
                  <c:v>318.61207000000002</c:v>
                </c:pt>
                <c:pt idx="81">
                  <c:v>319.04615000000001</c:v>
                </c:pt>
                <c:pt idx="82">
                  <c:v>319.36483000000004</c:v>
                </c:pt>
                <c:pt idx="83">
                  <c:v>319.56706000000003</c:v>
                </c:pt>
                <c:pt idx="84">
                  <c:v>319.65384000000006</c:v>
                </c:pt>
                <c:pt idx="85">
                  <c:v>319.61790000000002</c:v>
                </c:pt>
                <c:pt idx="86">
                  <c:v>319.47113000000002</c:v>
                </c:pt>
                <c:pt idx="87">
                  <c:v>319.19994000000003</c:v>
                </c:pt>
                <c:pt idx="88">
                  <c:v>318.81129999999996</c:v>
                </c:pt>
              </c:numCache>
            </c:numRef>
          </c:xVal>
          <c:yVal>
            <c:numRef>
              <c:f>'Kraft 55 NR'!$Z$2:$Z$90</c:f>
              <c:numCache>
                <c:formatCode>General</c:formatCode>
                <c:ptCount val="89"/>
                <c:pt idx="0">
                  <c:v>331.37</c:v>
                </c:pt>
                <c:pt idx="1">
                  <c:v>332.21653079999993</c:v>
                </c:pt>
                <c:pt idx="2">
                  <c:v>333.021928</c:v>
                </c:pt>
                <c:pt idx="3">
                  <c:v>333.75665940000005</c:v>
                </c:pt>
                <c:pt idx="4">
                  <c:v>334.42625720000001</c:v>
                </c:pt>
                <c:pt idx="5">
                  <c:v>335.00746659999999</c:v>
                </c:pt>
                <c:pt idx="6">
                  <c:v>335.49919240000003</c:v>
                </c:pt>
                <c:pt idx="7">
                  <c:v>335.88515719999998</c:v>
                </c:pt>
                <c:pt idx="8">
                  <c:v>336.14310620000003</c:v>
                </c:pt>
                <c:pt idx="9">
                  <c:v>336.28784899999994</c:v>
                </c:pt>
                <c:pt idx="10">
                  <c:v>336.28787599999998</c:v>
                </c:pt>
                <c:pt idx="11">
                  <c:v>336.16239680000001</c:v>
                </c:pt>
                <c:pt idx="12">
                  <c:v>335.88847920000001</c:v>
                </c:pt>
                <c:pt idx="13">
                  <c:v>335.46875060000002</c:v>
                </c:pt>
                <c:pt idx="14">
                  <c:v>334.90191099999998</c:v>
                </c:pt>
                <c:pt idx="15">
                  <c:v>334.19388779999997</c:v>
                </c:pt>
                <c:pt idx="16">
                  <c:v>333.33142619999995</c:v>
                </c:pt>
                <c:pt idx="17">
                  <c:v>332.33440839999997</c:v>
                </c:pt>
                <c:pt idx="18">
                  <c:v>331.18560219999995</c:v>
                </c:pt>
                <c:pt idx="19">
                  <c:v>329.89826239999996</c:v>
                </c:pt>
                <c:pt idx="20">
                  <c:v>328.47473899999994</c:v>
                </c:pt>
                <c:pt idx="21">
                  <c:v>326.91733200000004</c:v>
                </c:pt>
                <c:pt idx="22">
                  <c:v>325.22176400000001</c:v>
                </c:pt>
                <c:pt idx="23">
                  <c:v>323.3976624</c:v>
                </c:pt>
                <c:pt idx="24">
                  <c:v>321.44532719999995</c:v>
                </c:pt>
                <c:pt idx="25">
                  <c:v>319.362481</c:v>
                </c:pt>
                <c:pt idx="26">
                  <c:v>317.16900600000002</c:v>
                </c:pt>
                <c:pt idx="27">
                  <c:v>314.85529740000004</c:v>
                </c:pt>
                <c:pt idx="28">
                  <c:v>312.4233552</c:v>
                </c:pt>
                <c:pt idx="29">
                  <c:v>309.8741794</c:v>
                </c:pt>
                <c:pt idx="30">
                  <c:v>307.22267479999999</c:v>
                </c:pt>
                <c:pt idx="31">
                  <c:v>304.45893660000002</c:v>
                </c:pt>
                <c:pt idx="32">
                  <c:v>301.59024219999998</c:v>
                </c:pt>
                <c:pt idx="33">
                  <c:v>298.61759159999997</c:v>
                </c:pt>
                <c:pt idx="34">
                  <c:v>295.54398479999998</c:v>
                </c:pt>
                <c:pt idx="35">
                  <c:v>292.37569919999999</c:v>
                </c:pt>
                <c:pt idx="36">
                  <c:v>289.10810739999999</c:v>
                </c:pt>
                <c:pt idx="37">
                  <c:v>285.75581420000003</c:v>
                </c:pt>
                <c:pt idx="38">
                  <c:v>282.30023740000001</c:v>
                </c:pt>
                <c:pt idx="39">
                  <c:v>278.76160920000001</c:v>
                </c:pt>
                <c:pt idx="40">
                  <c:v>275.13430219999998</c:v>
                </c:pt>
                <c:pt idx="41">
                  <c:v>271.42061640000003</c:v>
                </c:pt>
                <c:pt idx="42">
                  <c:v>267.62552920000002</c:v>
                </c:pt>
                <c:pt idx="43">
                  <c:v>263.75239059999996</c:v>
                </c:pt>
                <c:pt idx="44">
                  <c:v>259.78824579999997</c:v>
                </c:pt>
                <c:pt idx="45">
                  <c:v>255.75860439999994</c:v>
                </c:pt>
                <c:pt idx="46">
                  <c:v>251.65291159999998</c:v>
                </c:pt>
                <c:pt idx="47">
                  <c:v>247.46413999999999</c:v>
                </c:pt>
                <c:pt idx="48">
                  <c:v>243.21849919999997</c:v>
                </c:pt>
                <c:pt idx="49">
                  <c:v>238.8928296</c:v>
                </c:pt>
                <c:pt idx="50">
                  <c:v>234.49833599999999</c:v>
                </c:pt>
                <c:pt idx="51">
                  <c:v>230.04369579999999</c:v>
                </c:pt>
                <c:pt idx="52">
                  <c:v>225.52123159999999</c:v>
                </c:pt>
                <c:pt idx="53">
                  <c:v>220.93329339999997</c:v>
                </c:pt>
                <c:pt idx="54">
                  <c:v>216.29213599999997</c:v>
                </c:pt>
                <c:pt idx="55">
                  <c:v>211.58550459999998</c:v>
                </c:pt>
                <c:pt idx="56">
                  <c:v>206.83293140000004</c:v>
                </c:pt>
                <c:pt idx="57">
                  <c:v>202.01025679999998</c:v>
                </c:pt>
                <c:pt idx="58">
                  <c:v>197.14826779999999</c:v>
                </c:pt>
                <c:pt idx="59">
                  <c:v>192.22345479999996</c:v>
                </c:pt>
                <c:pt idx="60">
                  <c:v>187.26032739999999</c:v>
                </c:pt>
                <c:pt idx="61">
                  <c:v>182.24100339999998</c:v>
                </c:pt>
                <c:pt idx="62">
                  <c:v>177.17838759999998</c:v>
                </c:pt>
                <c:pt idx="63">
                  <c:v>172.07283000000001</c:v>
                </c:pt>
                <c:pt idx="64">
                  <c:v>166.92433059999996</c:v>
                </c:pt>
                <c:pt idx="65">
                  <c:v>161.73981679999997</c:v>
                </c:pt>
                <c:pt idx="66">
                  <c:v>156.50773380000001</c:v>
                </c:pt>
                <c:pt idx="67">
                  <c:v>151.25224119999999</c:v>
                </c:pt>
                <c:pt idx="68">
                  <c:v>145.9498294</c:v>
                </c:pt>
                <c:pt idx="69">
                  <c:v>140.6180306</c:v>
                </c:pt>
                <c:pt idx="70">
                  <c:v>135.25854480000001</c:v>
                </c:pt>
                <c:pt idx="71">
                  <c:v>129.87202199999999</c:v>
                </c:pt>
                <c:pt idx="72">
                  <c:v>124.4514848</c:v>
                </c:pt>
                <c:pt idx="73">
                  <c:v>119.010188</c:v>
                </c:pt>
                <c:pt idx="74">
                  <c:v>113.5418542</c:v>
                </c:pt>
                <c:pt idx="75">
                  <c:v>108.05376079999999</c:v>
                </c:pt>
                <c:pt idx="76">
                  <c:v>102.5452578</c:v>
                </c:pt>
                <c:pt idx="77">
                  <c:v>97.017645199999976</c:v>
                </c:pt>
                <c:pt idx="78">
                  <c:v>91.477250399999988</c:v>
                </c:pt>
                <c:pt idx="79">
                  <c:v>85.924073399999997</c:v>
                </c:pt>
                <c:pt idx="80">
                  <c:v>80.358064200000015</c:v>
                </c:pt>
                <c:pt idx="81">
                  <c:v>74.786900199999991</c:v>
                </c:pt>
                <c:pt idx="82">
                  <c:v>69.197976600000004</c:v>
                </c:pt>
                <c:pt idx="83">
                  <c:v>63.610175600000019</c:v>
                </c:pt>
                <c:pt idx="84">
                  <c:v>58.023497199999987</c:v>
                </c:pt>
                <c:pt idx="85">
                  <c:v>52.420709200000005</c:v>
                </c:pt>
                <c:pt idx="86">
                  <c:v>46.832648599999999</c:v>
                </c:pt>
                <c:pt idx="87">
                  <c:v>41.24073319999998</c:v>
                </c:pt>
                <c:pt idx="88">
                  <c:v>35.652940400000006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66-4139-B8BA-4B558E4C0FDE}"/>
            </c:ext>
          </c:extLst>
        </c:ser>
        <c:ser>
          <c:idx val="5"/>
          <c:order val="5"/>
          <c:tx>
            <c:v>H</c:v>
          </c:tx>
          <c:spPr>
            <a:ln w="28575">
              <a:noFill/>
            </a:ln>
          </c:spPr>
          <c:xVal>
            <c:numRef>
              <c:f>'Kraft 55 GR'!$AG$2:$AG$89</c:f>
              <c:numCache>
                <c:formatCode>General</c:formatCode>
                <c:ptCount val="88"/>
                <c:pt idx="0">
                  <c:v>19.498497648022351</c:v>
                </c:pt>
                <c:pt idx="1">
                  <c:v>26.026941177911326</c:v>
                </c:pt>
                <c:pt idx="2">
                  <c:v>31.245094978499409</c:v>
                </c:pt>
                <c:pt idx="3">
                  <c:v>35.921744854378815</c:v>
                </c:pt>
                <c:pt idx="4">
                  <c:v>39.482403168170165</c:v>
                </c:pt>
                <c:pt idx="5">
                  <c:v>42.208776755698878</c:v>
                </c:pt>
                <c:pt idx="6">
                  <c:v>43.82525795617336</c:v>
                </c:pt>
                <c:pt idx="7">
                  <c:v>44.40380767254365</c:v>
                </c:pt>
                <c:pt idx="8">
                  <c:v>44.366763056821341</c:v>
                </c:pt>
                <c:pt idx="9">
                  <c:v>43.334347050180966</c:v>
                </c:pt>
                <c:pt idx="10">
                  <c:v>41.631281854517255</c:v>
                </c:pt>
                <c:pt idx="11">
                  <c:v>39.329732795483991</c:v>
                </c:pt>
                <c:pt idx="12">
                  <c:v>36.473638952770102</c:v>
                </c:pt>
                <c:pt idx="13">
                  <c:v>33.100306582826818</c:v>
                </c:pt>
                <c:pt idx="14">
                  <c:v>29.496165899673841</c:v>
                </c:pt>
                <c:pt idx="15">
                  <c:v>25.490003170219822</c:v>
                </c:pt>
                <c:pt idx="16">
                  <c:v>21.380230282836834</c:v>
                </c:pt>
                <c:pt idx="17">
                  <c:v>17.057900676788421</c:v>
                </c:pt>
                <c:pt idx="18">
                  <c:v>12.643025683077312</c:v>
                </c:pt>
                <c:pt idx="19">
                  <c:v>8.2339090589715482</c:v>
                </c:pt>
                <c:pt idx="20">
                  <c:v>3.8633407621896225</c:v>
                </c:pt>
                <c:pt idx="21">
                  <c:v>-0.58776309617222466</c:v>
                </c:pt>
                <c:pt idx="22">
                  <c:v>-4.9656569430887885</c:v>
                </c:pt>
                <c:pt idx="23">
                  <c:v>-9.2313196164826223</c:v>
                </c:pt>
                <c:pt idx="24">
                  <c:v>-13.291216596313589</c:v>
                </c:pt>
                <c:pt idx="25">
                  <c:v>-17.440050092557414</c:v>
                </c:pt>
                <c:pt idx="26">
                  <c:v>-21.277293851575934</c:v>
                </c:pt>
                <c:pt idx="27">
                  <c:v>-25.021216032478506</c:v>
                </c:pt>
                <c:pt idx="28">
                  <c:v>-28.632565944983895</c:v>
                </c:pt>
                <c:pt idx="29">
                  <c:v>-32.134301305471737</c:v>
                </c:pt>
                <c:pt idx="30">
                  <c:v>-35.393054906535497</c:v>
                </c:pt>
                <c:pt idx="31">
                  <c:v>-38.538704771026232</c:v>
                </c:pt>
                <c:pt idx="32">
                  <c:v>-41.574542115860893</c:v>
                </c:pt>
                <c:pt idx="33">
                  <c:v>-44.40880289029343</c:v>
                </c:pt>
                <c:pt idx="34">
                  <c:v>-47.122692110785884</c:v>
                </c:pt>
                <c:pt idx="35">
                  <c:v>-49.704258975796655</c:v>
                </c:pt>
                <c:pt idx="36">
                  <c:v>-52.144116056267116</c:v>
                </c:pt>
                <c:pt idx="37">
                  <c:v>-54.411673189264683</c:v>
                </c:pt>
                <c:pt idx="38">
                  <c:v>-56.605897278784639</c:v>
                </c:pt>
                <c:pt idx="39">
                  <c:v>-58.676263433179898</c:v>
                </c:pt>
                <c:pt idx="40">
                  <c:v>-60.540740014522456</c:v>
                </c:pt>
                <c:pt idx="41">
                  <c:v>-62.419378267329265</c:v>
                </c:pt>
                <c:pt idx="42">
                  <c:v>-64.087186224989978</c:v>
                </c:pt>
                <c:pt idx="43">
                  <c:v>-65.646260844709687</c:v>
                </c:pt>
                <c:pt idx="44">
                  <c:v>-67.191950506026046</c:v>
                </c:pt>
                <c:pt idx="45">
                  <c:v>-68.571590646758125</c:v>
                </c:pt>
                <c:pt idx="46">
                  <c:v>-69.844378937761519</c:v>
                </c:pt>
                <c:pt idx="47">
                  <c:v>-71.107796453622768</c:v>
                </c:pt>
                <c:pt idx="48">
                  <c:v>-72.19929604113436</c:v>
                </c:pt>
                <c:pt idx="49">
                  <c:v>-73.243193769257147</c:v>
                </c:pt>
                <c:pt idx="50">
                  <c:v>-74.212553637107064</c:v>
                </c:pt>
                <c:pt idx="51">
                  <c:v>-75.111496154492144</c:v>
                </c:pt>
                <c:pt idx="52">
                  <c:v>-75.926988726455704</c:v>
                </c:pt>
                <c:pt idx="53">
                  <c:v>-76.666137679124247</c:v>
                </c:pt>
                <c:pt idx="54">
                  <c:v>-77.363963204280708</c:v>
                </c:pt>
                <c:pt idx="55">
                  <c:v>-78.005660661964512</c:v>
                </c:pt>
                <c:pt idx="56">
                  <c:v>-78.553136518978306</c:v>
                </c:pt>
                <c:pt idx="57">
                  <c:v>-79.076250333159152</c:v>
                </c:pt>
                <c:pt idx="58">
                  <c:v>-79.513002675254185</c:v>
                </c:pt>
                <c:pt idx="59">
                  <c:v>-79.922925828181349</c:v>
                </c:pt>
                <c:pt idx="60">
                  <c:v>-80.283667805834824</c:v>
                </c:pt>
                <c:pt idx="61">
                  <c:v>-80.568286457694697</c:v>
                </c:pt>
                <c:pt idx="62">
                  <c:v>-80.816993266452016</c:v>
                </c:pt>
                <c:pt idx="63">
                  <c:v>-81.066672924399498</c:v>
                </c:pt>
                <c:pt idx="64">
                  <c:v>-81.19187666106555</c:v>
                </c:pt>
                <c:pt idx="65">
                  <c:v>-81.329171638876446</c:v>
                </c:pt>
                <c:pt idx="66">
                  <c:v>-81.434398832476333</c:v>
                </c:pt>
                <c:pt idx="67">
                  <c:v>-81.467943507650972</c:v>
                </c:pt>
                <c:pt idx="68">
                  <c:v>-81.506987846797102</c:v>
                </c:pt>
                <c:pt idx="69">
                  <c:v>-81.483934534927542</c:v>
                </c:pt>
                <c:pt idx="70">
                  <c:v>-81.410630127979687</c:v>
                </c:pt>
                <c:pt idx="71">
                  <c:v>-81.340041070987667</c:v>
                </c:pt>
                <c:pt idx="72">
                  <c:v>-81.184769238120253</c:v>
                </c:pt>
                <c:pt idx="73">
                  <c:v>-81.061182071001966</c:v>
                </c:pt>
                <c:pt idx="74">
                  <c:v>-80.867280539070592</c:v>
                </c:pt>
                <c:pt idx="75">
                  <c:v>-80.668354870993767</c:v>
                </c:pt>
                <c:pt idx="76">
                  <c:v>-80.386583910160127</c:v>
                </c:pt>
                <c:pt idx="77">
                  <c:v>-80.13187338286896</c:v>
                </c:pt>
                <c:pt idx="78">
                  <c:v>-79.84156413226728</c:v>
                </c:pt>
                <c:pt idx="79">
                  <c:v>-79.479068844117819</c:v>
                </c:pt>
                <c:pt idx="80">
                  <c:v>-79.133852436515468</c:v>
                </c:pt>
                <c:pt idx="81">
                  <c:v>-78.749645553232654</c:v>
                </c:pt>
                <c:pt idx="82">
                  <c:v>-78.309252249752376</c:v>
                </c:pt>
                <c:pt idx="83">
                  <c:v>-77.891130690829357</c:v>
                </c:pt>
                <c:pt idx="84">
                  <c:v>-77.400773680298357</c:v>
                </c:pt>
                <c:pt idx="85">
                  <c:v>-76.881188549906341</c:v>
                </c:pt>
                <c:pt idx="86">
                  <c:v>-76.336352213995184</c:v>
                </c:pt>
                <c:pt idx="87">
                  <c:v>-75.746759197643868</c:v>
                </c:pt>
              </c:numCache>
            </c:numRef>
          </c:xVal>
          <c:yVal>
            <c:numRef>
              <c:f>'Kraft 55 NR'!$AH$2:$AH$89</c:f>
              <c:numCache>
                <c:formatCode>General</c:formatCode>
                <c:ptCount val="88"/>
                <c:pt idx="0">
                  <c:v>-79.786499358418041</c:v>
                </c:pt>
                <c:pt idx="1">
                  <c:v>-73.109847359207009</c:v>
                </c:pt>
                <c:pt idx="2">
                  <c:v>-65.397942488835355</c:v>
                </c:pt>
                <c:pt idx="3">
                  <c:v>-57.140630462914395</c:v>
                </c:pt>
                <c:pt idx="4">
                  <c:v>-48.272822906671252</c:v>
                </c:pt>
                <c:pt idx="5">
                  <c:v>-39.039314083736414</c:v>
                </c:pt>
                <c:pt idx="6">
                  <c:v>-29.518577877838183</c:v>
                </c:pt>
                <c:pt idx="7">
                  <c:v>-19.867099766588801</c:v>
                </c:pt>
                <c:pt idx="8">
                  <c:v>-10.286072014015978</c:v>
                </c:pt>
                <c:pt idx="9">
                  <c:v>-0.83133951505912407</c:v>
                </c:pt>
                <c:pt idx="10">
                  <c:v>8.3657529221890545</c:v>
                </c:pt>
                <c:pt idx="11">
                  <c:v>17.234788350582612</c:v>
                </c:pt>
                <c:pt idx="12">
                  <c:v>25.706616912517212</c:v>
                </c:pt>
                <c:pt idx="13">
                  <c:v>33.730986944347087</c:v>
                </c:pt>
                <c:pt idx="14">
                  <c:v>41.296238543786572</c:v>
                </c:pt>
                <c:pt idx="15">
                  <c:v>48.369019076241671</c:v>
                </c:pt>
                <c:pt idx="16">
                  <c:v>54.959243854068127</c:v>
                </c:pt>
                <c:pt idx="17">
                  <c:v>61.05767929285274</c:v>
                </c:pt>
                <c:pt idx="18">
                  <c:v>66.678763991074391</c:v>
                </c:pt>
                <c:pt idx="19">
                  <c:v>71.847451444139892</c:v>
                </c:pt>
                <c:pt idx="20">
                  <c:v>76.596445415790399</c:v>
                </c:pt>
                <c:pt idx="21">
                  <c:v>80.902184072398512</c:v>
                </c:pt>
                <c:pt idx="22">
                  <c:v>84.822597012121761</c:v>
                </c:pt>
                <c:pt idx="23">
                  <c:v>88.393520294824441</c:v>
                </c:pt>
                <c:pt idx="24">
                  <c:v>91.653009875991131</c:v>
                </c:pt>
                <c:pt idx="25">
                  <c:v>94.533410633922458</c:v>
                </c:pt>
                <c:pt idx="26">
                  <c:v>97.193718328973006</c:v>
                </c:pt>
                <c:pt idx="27">
                  <c:v>99.57573250900279</c:v>
                </c:pt>
                <c:pt idx="28">
                  <c:v>101.71241129721298</c:v>
                </c:pt>
                <c:pt idx="29">
                  <c:v>103.61285783662149</c:v>
                </c:pt>
                <c:pt idx="30">
                  <c:v>105.35447843315656</c:v>
                </c:pt>
                <c:pt idx="31">
                  <c:v>106.90345180565697</c:v>
                </c:pt>
                <c:pt idx="32">
                  <c:v>108.26965136989645</c:v>
                </c:pt>
                <c:pt idx="33">
                  <c:v>109.51492682371786</c:v>
                </c:pt>
                <c:pt idx="34">
                  <c:v>110.61685448804859</c:v>
                </c:pt>
                <c:pt idx="35">
                  <c:v>111.59297738160777</c:v>
                </c:pt>
                <c:pt idx="36">
                  <c:v>112.46052212921535</c:v>
                </c:pt>
                <c:pt idx="37">
                  <c:v>113.26090990142777</c:v>
                </c:pt>
                <c:pt idx="38">
                  <c:v>113.93482201713397</c:v>
                </c:pt>
                <c:pt idx="39">
                  <c:v>114.53241050235806</c:v>
                </c:pt>
                <c:pt idx="40">
                  <c:v>115.11443113701807</c:v>
                </c:pt>
                <c:pt idx="41">
                  <c:v>115.54823732925144</c:v>
                </c:pt>
                <c:pt idx="42">
                  <c:v>115.98779293526705</c:v>
                </c:pt>
                <c:pt idx="43">
                  <c:v>116.38587343311185</c:v>
                </c:pt>
                <c:pt idx="44">
                  <c:v>116.67436036872657</c:v>
                </c:pt>
                <c:pt idx="45">
                  <c:v>116.9684853194068</c:v>
                </c:pt>
                <c:pt idx="46">
                  <c:v>117.2428989095541</c:v>
                </c:pt>
                <c:pt idx="47">
                  <c:v>117.41902428520579</c:v>
                </c:pt>
                <c:pt idx="48">
                  <c:v>117.6300869104808</c:v>
                </c:pt>
                <c:pt idx="49">
                  <c:v>117.79358906788529</c:v>
                </c:pt>
                <c:pt idx="50">
                  <c:v>117.92527290354721</c:v>
                </c:pt>
                <c:pt idx="51">
                  <c:v>118.0404760590576</c:v>
                </c:pt>
                <c:pt idx="52">
                  <c:v>118.14017409918537</c:v>
                </c:pt>
                <c:pt idx="53">
                  <c:v>118.22786737822801</c:v>
                </c:pt>
                <c:pt idx="54">
                  <c:v>118.28574867714114</c:v>
                </c:pt>
                <c:pt idx="55">
                  <c:v>118.32391422467734</c:v>
                </c:pt>
                <c:pt idx="56">
                  <c:v>118.37630836914789</c:v>
                </c:pt>
                <c:pt idx="57">
                  <c:v>118.3910704085732</c:v>
                </c:pt>
                <c:pt idx="58">
                  <c:v>118.42245694073672</c:v>
                </c:pt>
                <c:pt idx="59">
                  <c:v>118.42210063685297</c:v>
                </c:pt>
                <c:pt idx="60">
                  <c:v>118.41561108760278</c:v>
                </c:pt>
                <c:pt idx="61">
                  <c:v>118.42105654189609</c:v>
                </c:pt>
                <c:pt idx="62">
                  <c:v>118.41060732637676</c:v>
                </c:pt>
                <c:pt idx="63">
                  <c:v>118.36094274692871</c:v>
                </c:pt>
                <c:pt idx="64">
                  <c:v>118.36936674292784</c:v>
                </c:pt>
                <c:pt idx="65">
                  <c:v>118.32959868584739</c:v>
                </c:pt>
                <c:pt idx="66">
                  <c:v>118.27948536298226</c:v>
                </c:pt>
                <c:pt idx="67">
                  <c:v>118.25349866721804</c:v>
                </c:pt>
                <c:pt idx="68">
                  <c:v>118.18873385256326</c:v>
                </c:pt>
                <c:pt idx="69">
                  <c:v>118.13854931750318</c:v>
                </c:pt>
                <c:pt idx="70">
                  <c:v>118.10211024491019</c:v>
                </c:pt>
                <c:pt idx="71">
                  <c:v>118.03698154415797</c:v>
                </c:pt>
                <c:pt idx="72">
                  <c:v>118.00617299786646</c:v>
                </c:pt>
                <c:pt idx="73">
                  <c:v>117.92507599162714</c:v>
                </c:pt>
                <c:pt idx="74">
                  <c:v>117.87326269434573</c:v>
                </c:pt>
                <c:pt idx="75">
                  <c:v>117.80066666915548</c:v>
                </c:pt>
                <c:pt idx="76">
                  <c:v>117.76991437565651</c:v>
                </c:pt>
                <c:pt idx="77">
                  <c:v>117.69330808404638</c:v>
                </c:pt>
                <c:pt idx="78">
                  <c:v>117.62503957498839</c:v>
                </c:pt>
                <c:pt idx="79">
                  <c:v>117.59346148401963</c:v>
                </c:pt>
                <c:pt idx="80">
                  <c:v>117.52381796537081</c:v>
                </c:pt>
                <c:pt idx="81">
                  <c:v>117.46788470622019</c:v>
                </c:pt>
                <c:pt idx="82">
                  <c:v>117.43451305565073</c:v>
                </c:pt>
                <c:pt idx="83">
                  <c:v>117.36908582697926</c:v>
                </c:pt>
                <c:pt idx="84">
                  <c:v>117.34108855091496</c:v>
                </c:pt>
                <c:pt idx="85">
                  <c:v>117.31486669331264</c:v>
                </c:pt>
                <c:pt idx="86">
                  <c:v>117.29744892895945</c:v>
                </c:pt>
                <c:pt idx="87">
                  <c:v>117.29558132904194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C66-4139-B8BA-4B558E4C0FDE}"/>
            </c:ext>
          </c:extLst>
        </c:ser>
        <c:ser>
          <c:idx val="6"/>
          <c:order val="6"/>
          <c:tx>
            <c:v>F</c:v>
          </c:tx>
          <c:spPr>
            <a:ln w="28575">
              <a:noFill/>
            </a:ln>
          </c:spPr>
          <c:xVal>
            <c:numRef>
              <c:f>'Kraft 55 GR'!$V$2</c:f>
              <c:numCache>
                <c:formatCode>General</c:formatCode>
                <c:ptCount val="1"/>
                <c:pt idx="0">
                  <c:v>-194.48</c:v>
                </c:pt>
              </c:numCache>
            </c:numRef>
          </c:xVal>
          <c:yVal>
            <c:numRef>
              <c:f>'Kraft 55 NR'!$W$2</c:f>
              <c:numCache>
                <c:formatCode>General</c:formatCode>
                <c:ptCount val="1"/>
                <c:pt idx="0">
                  <c:v>30.96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C66-4139-B8BA-4B558E4C0FDE}"/>
            </c:ext>
          </c:extLst>
        </c:ser>
        <c:ser>
          <c:idx val="7"/>
          <c:order val="7"/>
          <c:tx>
            <c:v>GD</c:v>
          </c:tx>
          <c:spPr>
            <a:ln w="28575">
              <a:noFill/>
            </a:ln>
          </c:spPr>
          <c:xVal>
            <c:numRef>
              <c:f>'Kraft 55 GR'!$AA$2:$AA$90</c:f>
              <c:numCache>
                <c:formatCode>General</c:formatCode>
                <c:ptCount val="89"/>
                <c:pt idx="0">
                  <c:v>14.899999999999999</c:v>
                </c:pt>
                <c:pt idx="1">
                  <c:v>21.599066000000001</c:v>
                </c:pt>
                <c:pt idx="2">
                  <c:v>28.22231</c:v>
                </c:pt>
                <c:pt idx="3">
                  <c:v>34.764488</c:v>
                </c:pt>
                <c:pt idx="4">
                  <c:v>41.214843999999999</c:v>
                </c:pt>
                <c:pt idx="5">
                  <c:v>47.567782000000008</c:v>
                </c:pt>
                <c:pt idx="6">
                  <c:v>53.816248000000002</c:v>
                </c:pt>
                <c:pt idx="7">
                  <c:v>59.964593999999998</c:v>
                </c:pt>
                <c:pt idx="8">
                  <c:v>66.014224000000013</c:v>
                </c:pt>
                <c:pt idx="9">
                  <c:v>71.957029999999989</c:v>
                </c:pt>
                <c:pt idx="10">
                  <c:v>77.79582000000002</c:v>
                </c:pt>
                <c:pt idx="11">
                  <c:v>83.548086000000012</c:v>
                </c:pt>
                <c:pt idx="12">
                  <c:v>89.199984000000001</c:v>
                </c:pt>
                <c:pt idx="13">
                  <c:v>94.757812000000001</c:v>
                </c:pt>
                <c:pt idx="14">
                  <c:v>100.23886999999999</c:v>
                </c:pt>
                <c:pt idx="15">
                  <c:v>105.636156</c:v>
                </c:pt>
                <c:pt idx="16">
                  <c:v>110.95407400000002</c:v>
                </c:pt>
                <c:pt idx="17">
                  <c:v>116.19851800000001</c:v>
                </c:pt>
                <c:pt idx="18">
                  <c:v>121.365944</c:v>
                </c:pt>
                <c:pt idx="19">
                  <c:v>126.46194800000001</c:v>
                </c:pt>
                <c:pt idx="20">
                  <c:v>131.49418</c:v>
                </c:pt>
                <c:pt idx="21">
                  <c:v>136.45534000000001</c:v>
                </c:pt>
                <c:pt idx="22">
                  <c:v>141.35278</c:v>
                </c:pt>
                <c:pt idx="23">
                  <c:v>146.18879800000002</c:v>
                </c:pt>
                <c:pt idx="24">
                  <c:v>150.954094</c:v>
                </c:pt>
                <c:pt idx="25">
                  <c:v>155.65502000000001</c:v>
                </c:pt>
                <c:pt idx="26">
                  <c:v>160.29547000000002</c:v>
                </c:pt>
                <c:pt idx="27">
                  <c:v>164.86819800000001</c:v>
                </c:pt>
                <c:pt idx="28">
                  <c:v>169.376204</c:v>
                </c:pt>
                <c:pt idx="29">
                  <c:v>173.818488</c:v>
                </c:pt>
                <c:pt idx="30">
                  <c:v>178.19199599999999</c:v>
                </c:pt>
                <c:pt idx="31">
                  <c:v>182.50178200000002</c:v>
                </c:pt>
                <c:pt idx="32">
                  <c:v>186.74249399999999</c:v>
                </c:pt>
                <c:pt idx="33">
                  <c:v>190.915132</c:v>
                </c:pt>
                <c:pt idx="34">
                  <c:v>195.02069600000002</c:v>
                </c:pt>
                <c:pt idx="35">
                  <c:v>199.05183399999999</c:v>
                </c:pt>
                <c:pt idx="36">
                  <c:v>203.01024800000002</c:v>
                </c:pt>
                <c:pt idx="37">
                  <c:v>206.90218400000001</c:v>
                </c:pt>
                <c:pt idx="38">
                  <c:v>210.714448</c:v>
                </c:pt>
                <c:pt idx="39">
                  <c:v>214.45458399999998</c:v>
                </c:pt>
                <c:pt idx="40">
                  <c:v>218.12229400000001</c:v>
                </c:pt>
                <c:pt idx="41">
                  <c:v>221.70527799999999</c:v>
                </c:pt>
                <c:pt idx="42">
                  <c:v>225.21048400000004</c:v>
                </c:pt>
                <c:pt idx="43">
                  <c:v>228.643562</c:v>
                </c:pt>
                <c:pt idx="44">
                  <c:v>231.99161600000005</c:v>
                </c:pt>
                <c:pt idx="45">
                  <c:v>235.25683800000004</c:v>
                </c:pt>
                <c:pt idx="46">
                  <c:v>238.44993199999999</c:v>
                </c:pt>
                <c:pt idx="47">
                  <c:v>241.54599999999999</c:v>
                </c:pt>
                <c:pt idx="48">
                  <c:v>244.55953400000004</c:v>
                </c:pt>
                <c:pt idx="49">
                  <c:v>247.494992</c:v>
                </c:pt>
                <c:pt idx="50">
                  <c:v>250.33402000000001</c:v>
                </c:pt>
                <c:pt idx="51">
                  <c:v>253.09586599999997</c:v>
                </c:pt>
                <c:pt idx="52">
                  <c:v>255.76128200000002</c:v>
                </c:pt>
                <c:pt idx="53">
                  <c:v>258.33791800000006</c:v>
                </c:pt>
                <c:pt idx="54">
                  <c:v>260.82437000000004</c:v>
                </c:pt>
                <c:pt idx="55">
                  <c:v>263.22104200000001</c:v>
                </c:pt>
                <c:pt idx="56">
                  <c:v>265.52317800000003</c:v>
                </c:pt>
                <c:pt idx="57">
                  <c:v>267.73523600000004</c:v>
                </c:pt>
                <c:pt idx="58">
                  <c:v>269.852056</c:v>
                </c:pt>
                <c:pt idx="59">
                  <c:v>271.87344599999994</c:v>
                </c:pt>
                <c:pt idx="60">
                  <c:v>273.79959800000006</c:v>
                </c:pt>
                <c:pt idx="61">
                  <c:v>275.63061800000003</c:v>
                </c:pt>
                <c:pt idx="62">
                  <c:v>277.36045200000001</c:v>
                </c:pt>
                <c:pt idx="63">
                  <c:v>278.99475000000001</c:v>
                </c:pt>
                <c:pt idx="64">
                  <c:v>280.53451200000006</c:v>
                </c:pt>
                <c:pt idx="65">
                  <c:v>281.96673600000003</c:v>
                </c:pt>
                <c:pt idx="66">
                  <c:v>283.304126</c:v>
                </c:pt>
                <c:pt idx="67">
                  <c:v>284.541224</c:v>
                </c:pt>
                <c:pt idx="68">
                  <c:v>285.67683800000003</c:v>
                </c:pt>
                <c:pt idx="69">
                  <c:v>286.70621200000005</c:v>
                </c:pt>
                <c:pt idx="70">
                  <c:v>287.64064600000006</c:v>
                </c:pt>
                <c:pt idx="71">
                  <c:v>288.47449000000006</c:v>
                </c:pt>
                <c:pt idx="72">
                  <c:v>289.201796</c:v>
                </c:pt>
                <c:pt idx="73">
                  <c:v>289.82216</c:v>
                </c:pt>
                <c:pt idx="74">
                  <c:v>290.34193400000004</c:v>
                </c:pt>
                <c:pt idx="75">
                  <c:v>290.75576600000005</c:v>
                </c:pt>
                <c:pt idx="76">
                  <c:v>291.06830600000001</c:v>
                </c:pt>
                <c:pt idx="77">
                  <c:v>291.26825399999996</c:v>
                </c:pt>
                <c:pt idx="78">
                  <c:v>291.36820799999998</c:v>
                </c:pt>
                <c:pt idx="79">
                  <c:v>291.36716799999999</c:v>
                </c:pt>
                <c:pt idx="80">
                  <c:v>291.247184</c:v>
                </c:pt>
                <c:pt idx="81">
                  <c:v>291.02750400000002</c:v>
                </c:pt>
                <c:pt idx="82">
                  <c:v>290.69988200000006</c:v>
                </c:pt>
                <c:pt idx="83">
                  <c:v>290.26521200000002</c:v>
                </c:pt>
                <c:pt idx="84">
                  <c:v>289.72449400000005</c:v>
                </c:pt>
                <c:pt idx="85">
                  <c:v>289.06918400000006</c:v>
                </c:pt>
                <c:pt idx="86">
                  <c:v>288.31307200000003</c:v>
                </c:pt>
                <c:pt idx="87">
                  <c:v>287.44196400000004</c:v>
                </c:pt>
                <c:pt idx="88">
                  <c:v>286.462808</c:v>
                </c:pt>
              </c:numCache>
            </c:numRef>
          </c:xVal>
          <c:yVal>
            <c:numRef>
              <c:f>'Kraft 55 NR'!$AB$2:$AB$90</c:f>
              <c:numCache>
                <c:formatCode>General</c:formatCode>
                <c:ptCount val="89"/>
                <c:pt idx="0">
                  <c:v>267.5</c:v>
                </c:pt>
                <c:pt idx="1">
                  <c:v>267.79104599999994</c:v>
                </c:pt>
                <c:pt idx="2">
                  <c:v>268.05948999999998</c:v>
                </c:pt>
                <c:pt idx="3">
                  <c:v>268.27898400000004</c:v>
                </c:pt>
                <c:pt idx="4">
                  <c:v>268.45187599999997</c:v>
                </c:pt>
                <c:pt idx="5">
                  <c:v>268.55746599999998</c:v>
                </c:pt>
                <c:pt idx="6">
                  <c:v>268.59275199999996</c:v>
                </c:pt>
                <c:pt idx="7">
                  <c:v>268.54208599999998</c:v>
                </c:pt>
                <c:pt idx="8">
                  <c:v>268.38576800000004</c:v>
                </c:pt>
                <c:pt idx="9">
                  <c:v>268.134794</c:v>
                </c:pt>
                <c:pt idx="10">
                  <c:v>267.76276399999995</c:v>
                </c:pt>
                <c:pt idx="11">
                  <c:v>267.28248199999996</c:v>
                </c:pt>
                <c:pt idx="12">
                  <c:v>266.67679200000003</c:v>
                </c:pt>
                <c:pt idx="13">
                  <c:v>265.94704399999995</c:v>
                </c:pt>
                <c:pt idx="14">
                  <c:v>265.090642</c:v>
                </c:pt>
                <c:pt idx="15">
                  <c:v>264.11353199999996</c:v>
                </c:pt>
                <c:pt idx="16">
                  <c:v>263.0050139999999</c:v>
                </c:pt>
                <c:pt idx="17">
                  <c:v>261.781138</c:v>
                </c:pt>
                <c:pt idx="18">
                  <c:v>260.42915199999999</c:v>
                </c:pt>
                <c:pt idx="19">
                  <c:v>258.95975599999997</c:v>
                </c:pt>
                <c:pt idx="20">
                  <c:v>257.37465199999997</c:v>
                </c:pt>
                <c:pt idx="21">
                  <c:v>255.67743600000003</c:v>
                </c:pt>
                <c:pt idx="22">
                  <c:v>253.86445999999998</c:v>
                </c:pt>
                <c:pt idx="23">
                  <c:v>251.94407399999994</c:v>
                </c:pt>
                <c:pt idx="24">
                  <c:v>249.91787399999996</c:v>
                </c:pt>
                <c:pt idx="25">
                  <c:v>247.78421199999997</c:v>
                </c:pt>
                <c:pt idx="26">
                  <c:v>245.55913799999999</c:v>
                </c:pt>
                <c:pt idx="27">
                  <c:v>243.23624999999998</c:v>
                </c:pt>
                <c:pt idx="28">
                  <c:v>240.81754799999996</c:v>
                </c:pt>
                <c:pt idx="29">
                  <c:v>238.30403200000001</c:v>
                </c:pt>
                <c:pt idx="30">
                  <c:v>235.70869999999999</c:v>
                </c:pt>
                <c:pt idx="31">
                  <c:v>233.02355399999999</c:v>
                </c:pt>
                <c:pt idx="32">
                  <c:v>230.25524199999998</c:v>
                </c:pt>
                <c:pt idx="33">
                  <c:v>227.40476399999997</c:v>
                </c:pt>
                <c:pt idx="34">
                  <c:v>224.47511999999998</c:v>
                </c:pt>
                <c:pt idx="35">
                  <c:v>221.47195799999997</c:v>
                </c:pt>
                <c:pt idx="36">
                  <c:v>218.39192799999998</c:v>
                </c:pt>
                <c:pt idx="37">
                  <c:v>215.24643200000003</c:v>
                </c:pt>
                <c:pt idx="38">
                  <c:v>212.02201600000001</c:v>
                </c:pt>
                <c:pt idx="39">
                  <c:v>208.734432</c:v>
                </c:pt>
                <c:pt idx="40">
                  <c:v>205.37932999999998</c:v>
                </c:pt>
                <c:pt idx="41">
                  <c:v>201.96030600000003</c:v>
                </c:pt>
                <c:pt idx="42">
                  <c:v>198.480412</c:v>
                </c:pt>
                <c:pt idx="43">
                  <c:v>194.94234999999998</c:v>
                </c:pt>
                <c:pt idx="44">
                  <c:v>191.33701599999998</c:v>
                </c:pt>
                <c:pt idx="45">
                  <c:v>187.68480999999997</c:v>
                </c:pt>
                <c:pt idx="46">
                  <c:v>183.97643600000001</c:v>
                </c:pt>
                <c:pt idx="47">
                  <c:v>180.20873600000002</c:v>
                </c:pt>
                <c:pt idx="48">
                  <c:v>176.40151399999999</c:v>
                </c:pt>
                <c:pt idx="49">
                  <c:v>172.53607199999999</c:v>
                </c:pt>
                <c:pt idx="50">
                  <c:v>168.62300399999998</c:v>
                </c:pt>
                <c:pt idx="51">
                  <c:v>164.667766</c:v>
                </c:pt>
                <c:pt idx="52">
                  <c:v>160.66590199999996</c:v>
                </c:pt>
                <c:pt idx="53">
                  <c:v>156.61911399999997</c:v>
                </c:pt>
                <c:pt idx="54">
                  <c:v>152.53710199999998</c:v>
                </c:pt>
                <c:pt idx="55">
                  <c:v>148.410166</c:v>
                </c:pt>
                <c:pt idx="56">
                  <c:v>144.25465400000004</c:v>
                </c:pt>
                <c:pt idx="57">
                  <c:v>140.05086799999998</c:v>
                </c:pt>
                <c:pt idx="58">
                  <c:v>135.82385600000001</c:v>
                </c:pt>
                <c:pt idx="59">
                  <c:v>131.55521799999997</c:v>
                </c:pt>
                <c:pt idx="60">
                  <c:v>127.264354</c:v>
                </c:pt>
                <c:pt idx="61">
                  <c:v>122.937214</c:v>
                </c:pt>
                <c:pt idx="62">
                  <c:v>118.584796</c:v>
                </c:pt>
                <c:pt idx="63">
                  <c:v>114.206802</c:v>
                </c:pt>
                <c:pt idx="64">
                  <c:v>109.80323199999997</c:v>
                </c:pt>
                <c:pt idx="65">
                  <c:v>105.38103199999998</c:v>
                </c:pt>
                <c:pt idx="66">
                  <c:v>100.929906</c:v>
                </c:pt>
                <c:pt idx="67">
                  <c:v>96.469551999999993</c:v>
                </c:pt>
                <c:pt idx="68">
                  <c:v>91.981570000000005</c:v>
                </c:pt>
                <c:pt idx="69">
                  <c:v>87.480307999999994</c:v>
                </c:pt>
                <c:pt idx="70">
                  <c:v>82.966170000000005</c:v>
                </c:pt>
                <c:pt idx="71">
                  <c:v>78.440453999999988</c:v>
                </c:pt>
                <c:pt idx="72">
                  <c:v>73.898107999999993</c:v>
                </c:pt>
                <c:pt idx="73">
                  <c:v>69.349831999999978</c:v>
                </c:pt>
                <c:pt idx="74">
                  <c:v>64.789978000000005</c:v>
                </c:pt>
                <c:pt idx="75">
                  <c:v>60.225194000000002</c:v>
                </c:pt>
                <c:pt idx="76">
                  <c:v>55.654182000000006</c:v>
                </c:pt>
                <c:pt idx="77">
                  <c:v>51.079537999999985</c:v>
                </c:pt>
                <c:pt idx="78">
                  <c:v>46.505015999999998</c:v>
                </c:pt>
                <c:pt idx="79">
                  <c:v>41.930616000000008</c:v>
                </c:pt>
                <c:pt idx="80">
                  <c:v>37.358232000000015</c:v>
                </c:pt>
                <c:pt idx="81">
                  <c:v>32.792319999999997</c:v>
                </c:pt>
                <c:pt idx="82">
                  <c:v>28.223477999999997</c:v>
                </c:pt>
                <c:pt idx="83">
                  <c:v>23.666756000000014</c:v>
                </c:pt>
                <c:pt idx="84">
                  <c:v>19.122153999999988</c:v>
                </c:pt>
                <c:pt idx="85">
                  <c:v>14.576920000000001</c:v>
                </c:pt>
                <c:pt idx="86">
                  <c:v>10.054207999999999</c:v>
                </c:pt>
                <c:pt idx="87">
                  <c:v>5.5405639999999821</c:v>
                </c:pt>
                <c:pt idx="88">
                  <c:v>1.0420400000000054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C66-4139-B8BA-4B558E4C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88416"/>
        <c:axId val="69874816"/>
      </c:scatterChart>
      <c:valAx>
        <c:axId val="70188416"/>
        <c:scaling>
          <c:orientation val="minMax"/>
          <c:max val="335"/>
          <c:min val="-200"/>
        </c:scaling>
        <c:delete val="0"/>
        <c:axPos val="b"/>
        <c:numFmt formatCode="General" sourceLinked="1"/>
        <c:majorTickMark val="out"/>
        <c:minorTickMark val="none"/>
        <c:tickLblPos val="nextTo"/>
        <c:crossAx val="69874816"/>
        <c:crosses val="autoZero"/>
        <c:crossBetween val="midCat"/>
      </c:valAx>
      <c:valAx>
        <c:axId val="69874816"/>
        <c:scaling>
          <c:orientation val="minMax"/>
          <c:max val="470"/>
          <c:min val="-11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01884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638175</xdr:colOff>
      <xdr:row>21</xdr:row>
      <xdr:rowOff>9525</xdr:rowOff>
    </xdr:from>
    <xdr:to>
      <xdr:col>31</xdr:col>
      <xdr:colOff>371475</xdr:colOff>
      <xdr:row>50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571500</xdr:colOff>
      <xdr:row>3</xdr:row>
      <xdr:rowOff>76200</xdr:rowOff>
    </xdr:from>
    <xdr:to>
      <xdr:col>33</xdr:col>
      <xdr:colOff>571500</xdr:colOff>
      <xdr:row>18</xdr:row>
      <xdr:rowOff>152400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581025</xdr:colOff>
      <xdr:row>30</xdr:row>
      <xdr:rowOff>161925</xdr:rowOff>
    </xdr:from>
    <xdr:to>
      <xdr:col>20</xdr:col>
      <xdr:colOff>66675</xdr:colOff>
      <xdr:row>61</xdr:row>
      <xdr:rowOff>28575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0</xdr:row>
      <xdr:rowOff>104775</xdr:rowOff>
    </xdr:from>
    <xdr:to>
      <xdr:col>19</xdr:col>
      <xdr:colOff>2000250</xdr:colOff>
      <xdr:row>43</xdr:row>
      <xdr:rowOff>104775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1447800</xdr:colOff>
      <xdr:row>23</xdr:row>
      <xdr:rowOff>47625</xdr:rowOff>
    </xdr:from>
    <xdr:to>
      <xdr:col>6</xdr:col>
      <xdr:colOff>38099</xdr:colOff>
      <xdr:row>54</xdr:row>
      <xdr:rowOff>101087</xdr:rowOff>
    </xdr:to>
    <xdr:pic>
      <xdr:nvPicPr>
        <xdr:cNvPr id="17" name="Grafik 16" descr="Grafik8.jpg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47800" y="4295775"/>
          <a:ext cx="4267199" cy="53684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0</xdr:rowOff>
    </xdr:from>
    <xdr:to>
      <xdr:col>8</xdr:col>
      <xdr:colOff>34796</xdr:colOff>
      <xdr:row>33</xdr:row>
      <xdr:rowOff>161925</xdr:rowOff>
    </xdr:to>
    <xdr:pic>
      <xdr:nvPicPr>
        <xdr:cNvPr id="4" name="Grafik 0" descr="GSA GP09 Grosseinbau.eps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6092696" cy="858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666750</xdr:colOff>
      <xdr:row>0</xdr:row>
      <xdr:rowOff>161925</xdr:rowOff>
    </xdr:from>
    <xdr:to>
      <xdr:col>18</xdr:col>
      <xdr:colOff>495300</xdr:colOff>
      <xdr:row>21</xdr:row>
      <xdr:rowOff>66675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647700</xdr:colOff>
      <xdr:row>21</xdr:row>
      <xdr:rowOff>123825</xdr:rowOff>
    </xdr:from>
    <xdr:to>
      <xdr:col>18</xdr:col>
      <xdr:colOff>514350</xdr:colOff>
      <xdr:row>42</xdr:row>
      <xdr:rowOff>47625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916BF6C0-5A12-4112-8A39-83B2295C2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638175</xdr:colOff>
      <xdr:row>21</xdr:row>
      <xdr:rowOff>9525</xdr:rowOff>
    </xdr:from>
    <xdr:to>
      <xdr:col>31</xdr:col>
      <xdr:colOff>371475</xdr:colOff>
      <xdr:row>50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571500</xdr:colOff>
      <xdr:row>3</xdr:row>
      <xdr:rowOff>76200</xdr:rowOff>
    </xdr:from>
    <xdr:to>
      <xdr:col>33</xdr:col>
      <xdr:colOff>571500</xdr:colOff>
      <xdr:row>18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476248</xdr:colOff>
      <xdr:row>1</xdr:row>
      <xdr:rowOff>0</xdr:rowOff>
    </xdr:from>
    <xdr:to>
      <xdr:col>20</xdr:col>
      <xdr:colOff>142875</xdr:colOff>
      <xdr:row>21</xdr:row>
      <xdr:rowOff>19050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466726</xdr:colOff>
      <xdr:row>21</xdr:row>
      <xdr:rowOff>161925</xdr:rowOff>
    </xdr:from>
    <xdr:to>
      <xdr:col>20</xdr:col>
      <xdr:colOff>161926</xdr:colOff>
      <xdr:row>42</xdr:row>
      <xdr:rowOff>28575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7CF3BFC-B8E5-488D-A15A-2DD5EFC6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638175</xdr:colOff>
      <xdr:row>21</xdr:row>
      <xdr:rowOff>9525</xdr:rowOff>
    </xdr:from>
    <xdr:to>
      <xdr:col>31</xdr:col>
      <xdr:colOff>371475</xdr:colOff>
      <xdr:row>50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571500</xdr:colOff>
      <xdr:row>3</xdr:row>
      <xdr:rowOff>76199</xdr:rowOff>
    </xdr:from>
    <xdr:to>
      <xdr:col>33</xdr:col>
      <xdr:colOff>571500</xdr:colOff>
      <xdr:row>22</xdr:row>
      <xdr:rowOff>142874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638173</xdr:colOff>
      <xdr:row>0</xdr:row>
      <xdr:rowOff>114300</xdr:rowOff>
    </xdr:from>
    <xdr:to>
      <xdr:col>19</xdr:col>
      <xdr:colOff>571500</xdr:colOff>
      <xdr:row>20</xdr:row>
      <xdr:rowOff>133350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638175</xdr:colOff>
      <xdr:row>21</xdr:row>
      <xdr:rowOff>0</xdr:rowOff>
    </xdr:from>
    <xdr:to>
      <xdr:col>19</xdr:col>
      <xdr:colOff>571500</xdr:colOff>
      <xdr:row>41</xdr:row>
      <xdr:rowOff>38100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F86F61AF-022D-4A66-8094-6B4E4124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638175</xdr:colOff>
      <xdr:row>21</xdr:row>
      <xdr:rowOff>9525</xdr:rowOff>
    </xdr:from>
    <xdr:to>
      <xdr:col>31</xdr:col>
      <xdr:colOff>371475</xdr:colOff>
      <xdr:row>50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571500</xdr:colOff>
      <xdr:row>3</xdr:row>
      <xdr:rowOff>76199</xdr:rowOff>
    </xdr:from>
    <xdr:to>
      <xdr:col>33</xdr:col>
      <xdr:colOff>571500</xdr:colOff>
      <xdr:row>22</xdr:row>
      <xdr:rowOff>142874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114299</xdr:colOff>
      <xdr:row>1</xdr:row>
      <xdr:rowOff>171449</xdr:rowOff>
    </xdr:from>
    <xdr:to>
      <xdr:col>19</xdr:col>
      <xdr:colOff>752475</xdr:colOff>
      <xdr:row>19</xdr:row>
      <xdr:rowOff>76200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104775</xdr:colOff>
      <xdr:row>19</xdr:row>
      <xdr:rowOff>161925</xdr:rowOff>
    </xdr:from>
    <xdr:to>
      <xdr:col>19</xdr:col>
      <xdr:colOff>742951</xdr:colOff>
      <xdr:row>37</xdr:row>
      <xdr:rowOff>47626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63D8385-C2F1-43FE-8A50-6362ADABE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24</xdr:row>
      <xdr:rowOff>123825</xdr:rowOff>
    </xdr:from>
    <xdr:to>
      <xdr:col>21</xdr:col>
      <xdr:colOff>723900</xdr:colOff>
      <xdr:row>65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erechnungshilfe%20G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>
        <row r="2">
          <cell r="B2">
            <v>0</v>
          </cell>
          <cell r="D2">
            <v>0</v>
          </cell>
          <cell r="G2">
            <v>0</v>
          </cell>
          <cell r="J2">
            <v>50</v>
          </cell>
        </row>
        <row r="3">
          <cell r="B3">
            <v>0.59399999999999997</v>
          </cell>
          <cell r="D3">
            <v>1.7689999999999999</v>
          </cell>
          <cell r="G3">
            <v>0.89600000000000002</v>
          </cell>
          <cell r="J3">
            <v>50.585999999999999</v>
          </cell>
        </row>
        <row r="4">
          <cell r="B4">
            <v>1.24</v>
          </cell>
          <cell r="D4">
            <v>3.472</v>
          </cell>
          <cell r="G4">
            <v>1.7270000000000001</v>
          </cell>
          <cell r="J4">
            <v>51.21</v>
          </cell>
        </row>
        <row r="5">
          <cell r="B5">
            <v>1.9279999999999999</v>
          </cell>
          <cell r="D5">
            <v>5.0990000000000002</v>
          </cell>
          <cell r="G5">
            <v>2.4820000000000002</v>
          </cell>
          <cell r="J5">
            <v>51.859000000000002</v>
          </cell>
        </row>
        <row r="6">
          <cell r="B6">
            <v>2.6440000000000001</v>
          </cell>
          <cell r="D6">
            <v>6.6440000000000001</v>
          </cell>
          <cell r="G6">
            <v>3.1560000000000001</v>
          </cell>
          <cell r="J6">
            <v>52.521999999999998</v>
          </cell>
        </row>
        <row r="7">
          <cell r="B7">
            <v>3.3780000000000001</v>
          </cell>
          <cell r="D7">
            <v>8.1020000000000003</v>
          </cell>
          <cell r="G7">
            <v>3.7440000000000002</v>
          </cell>
          <cell r="J7">
            <v>53.186999999999998</v>
          </cell>
        </row>
        <row r="8">
          <cell r="B8">
            <v>4.1159999999999997</v>
          </cell>
          <cell r="D8">
            <v>9.4710000000000001</v>
          </cell>
          <cell r="G8">
            <v>4.2450000000000001</v>
          </cell>
          <cell r="J8">
            <v>53.841999999999999</v>
          </cell>
        </row>
        <row r="9">
          <cell r="B9">
            <v>4.8479999999999999</v>
          </cell>
          <cell r="D9">
            <v>10.75</v>
          </cell>
          <cell r="G9">
            <v>4.657</v>
          </cell>
          <cell r="J9">
            <v>54.475999999999999</v>
          </cell>
        </row>
        <row r="10">
          <cell r="B10">
            <v>5.5650000000000004</v>
          </cell>
          <cell r="D10">
            <v>11.941000000000001</v>
          </cell>
          <cell r="G10">
            <v>4.9820000000000002</v>
          </cell>
          <cell r="J10">
            <v>55.078000000000003</v>
          </cell>
        </row>
        <row r="11">
          <cell r="B11">
            <v>6.2560000000000002</v>
          </cell>
          <cell r="D11">
            <v>13.045999999999999</v>
          </cell>
          <cell r="G11">
            <v>5.2240000000000002</v>
          </cell>
          <cell r="J11">
            <v>55.640999999999998</v>
          </cell>
        </row>
        <row r="12">
          <cell r="B12">
            <v>6.9160000000000004</v>
          </cell>
          <cell r="D12">
            <v>14.069000000000001</v>
          </cell>
          <cell r="G12">
            <v>5.3869999999999996</v>
          </cell>
          <cell r="J12">
            <v>56.155999999999999</v>
          </cell>
        </row>
        <row r="13">
          <cell r="B13">
            <v>7.5369999999999999</v>
          </cell>
          <cell r="D13">
            <v>15.015000000000001</v>
          </cell>
          <cell r="G13">
            <v>5.4740000000000002</v>
          </cell>
          <cell r="J13">
            <v>56.619</v>
          </cell>
        </row>
        <row r="14">
          <cell r="B14">
            <v>8.1170000000000009</v>
          </cell>
          <cell r="D14">
            <v>15.888</v>
          </cell>
          <cell r="G14">
            <v>5.492</v>
          </cell>
          <cell r="J14">
            <v>57.024999999999999</v>
          </cell>
        </row>
        <row r="15">
          <cell r="B15">
            <v>8.6519999999999992</v>
          </cell>
          <cell r="D15">
            <v>16.693999999999999</v>
          </cell>
          <cell r="G15">
            <v>5.4470000000000001</v>
          </cell>
          <cell r="J15">
            <v>57.371000000000002</v>
          </cell>
        </row>
        <row r="16">
          <cell r="B16">
            <v>9.14</v>
          </cell>
          <cell r="D16">
            <v>17.439</v>
          </cell>
          <cell r="G16">
            <v>5.343</v>
          </cell>
          <cell r="J16">
            <v>57.655000000000001</v>
          </cell>
        </row>
        <row r="17">
          <cell r="B17">
            <v>9.5809999999999995</v>
          </cell>
          <cell r="D17">
            <v>18.126999999999999</v>
          </cell>
          <cell r="G17">
            <v>5.1859999999999999</v>
          </cell>
          <cell r="J17">
            <v>57.878</v>
          </cell>
        </row>
        <row r="18">
          <cell r="B18">
            <v>9.9749999999999996</v>
          </cell>
          <cell r="D18">
            <v>18.763000000000002</v>
          </cell>
          <cell r="G18">
            <v>4.9809999999999999</v>
          </cell>
          <cell r="J18">
            <v>58.037999999999997</v>
          </cell>
        </row>
        <row r="19">
          <cell r="B19">
            <v>10.321999999999999</v>
          </cell>
          <cell r="D19">
            <v>19.352</v>
          </cell>
          <cell r="G19">
            <v>4.7329999999999997</v>
          </cell>
          <cell r="J19">
            <v>58.137999999999998</v>
          </cell>
          <cell r="T19">
            <v>1</v>
          </cell>
        </row>
        <row r="20">
          <cell r="B20">
            <v>10.625</v>
          </cell>
          <cell r="D20">
            <v>19.896999999999998</v>
          </cell>
          <cell r="G20">
            <v>4.4459999999999997</v>
          </cell>
          <cell r="J20">
            <v>58.177999999999997</v>
          </cell>
        </row>
        <row r="21">
          <cell r="B21">
            <v>10.884</v>
          </cell>
          <cell r="D21">
            <v>20.402999999999999</v>
          </cell>
          <cell r="G21">
            <v>4.125</v>
          </cell>
          <cell r="J21">
            <v>58.16</v>
          </cell>
        </row>
        <row r="22">
          <cell r="B22">
            <v>11.101000000000001</v>
          </cell>
          <cell r="D22">
            <v>20.872</v>
          </cell>
          <cell r="G22">
            <v>3.7709999999999999</v>
          </cell>
          <cell r="J22">
            <v>58.085999999999999</v>
          </cell>
          <cell r="U22">
            <v>-63.023993418155257</v>
          </cell>
        </row>
        <row r="23">
          <cell r="B23">
            <v>11.279</v>
          </cell>
          <cell r="D23">
            <v>21.308</v>
          </cell>
          <cell r="G23">
            <v>3.39</v>
          </cell>
          <cell r="J23">
            <v>57.959000000000003</v>
          </cell>
        </row>
        <row r="24">
          <cell r="B24">
            <v>11.42</v>
          </cell>
          <cell r="D24">
            <v>21.713000000000001</v>
          </cell>
          <cell r="G24">
            <v>2.9830000000000001</v>
          </cell>
          <cell r="J24">
            <v>57.78</v>
          </cell>
        </row>
        <row r="25">
          <cell r="B25">
            <v>11.526999999999999</v>
          </cell>
          <cell r="D25">
            <v>22.088999999999999</v>
          </cell>
          <cell r="G25">
            <v>2.552</v>
          </cell>
          <cell r="J25">
            <v>57.552999999999997</v>
          </cell>
        </row>
        <row r="26">
          <cell r="B26">
            <v>11.601000000000001</v>
          </cell>
          <cell r="D26">
            <v>22.437999999999999</v>
          </cell>
          <cell r="G26">
            <v>2.101</v>
          </cell>
          <cell r="J26">
            <v>57.278999999999996</v>
          </cell>
        </row>
        <row r="27">
          <cell r="B27">
            <v>11.646000000000001</v>
          </cell>
          <cell r="D27">
            <v>22.760999999999999</v>
          </cell>
          <cell r="G27">
            <v>1.63</v>
          </cell>
          <cell r="J27">
            <v>56.960999999999999</v>
          </cell>
        </row>
        <row r="28">
          <cell r="B28">
            <v>11.662000000000001</v>
          </cell>
          <cell r="D28">
            <v>23.061</v>
          </cell>
          <cell r="G28">
            <v>1.1419999999999999</v>
          </cell>
          <cell r="J28">
            <v>56.602000000000004</v>
          </cell>
        </row>
        <row r="29">
          <cell r="B29">
            <v>11.653</v>
          </cell>
          <cell r="D29">
            <v>23.337</v>
          </cell>
          <cell r="G29">
            <v>0.63700000000000001</v>
          </cell>
          <cell r="J29">
            <v>56.204000000000001</v>
          </cell>
        </row>
        <row r="30">
          <cell r="B30">
            <v>11.621</v>
          </cell>
          <cell r="D30">
            <v>23.591999999999999</v>
          </cell>
          <cell r="G30">
            <v>0.11799999999999999</v>
          </cell>
          <cell r="J30">
            <v>55.768999999999998</v>
          </cell>
        </row>
        <row r="31">
          <cell r="B31">
            <v>11.567</v>
          </cell>
          <cell r="D31">
            <v>23.824999999999999</v>
          </cell>
          <cell r="G31">
            <v>-0.41599999999999998</v>
          </cell>
          <cell r="J31">
            <v>55.298000000000002</v>
          </cell>
        </row>
        <row r="32">
          <cell r="B32">
            <v>11.493</v>
          </cell>
          <cell r="D32">
            <v>24.038</v>
          </cell>
          <cell r="G32">
            <v>-0.96199999999999997</v>
          </cell>
          <cell r="J32">
            <v>54.795000000000002</v>
          </cell>
        </row>
        <row r="33">
          <cell r="B33">
            <v>11.401999999999999</v>
          </cell>
          <cell r="D33">
            <v>24.231000000000002</v>
          </cell>
          <cell r="G33">
            <v>-1.5209999999999999</v>
          </cell>
          <cell r="J33">
            <v>54.261000000000003</v>
          </cell>
        </row>
        <row r="34">
          <cell r="B34">
            <v>11.295</v>
          </cell>
          <cell r="D34">
            <v>24.404</v>
          </cell>
          <cell r="G34">
            <v>-2.0920000000000001</v>
          </cell>
          <cell r="J34">
            <v>53.698</v>
          </cell>
        </row>
        <row r="35">
          <cell r="B35">
            <v>11.173</v>
          </cell>
          <cell r="D35">
            <v>24.558</v>
          </cell>
          <cell r="G35">
            <v>-2.6739999999999999</v>
          </cell>
          <cell r="J35">
            <v>53.106999999999999</v>
          </cell>
        </row>
        <row r="36">
          <cell r="B36">
            <v>11.039</v>
          </cell>
          <cell r="D36">
            <v>24.693999999999999</v>
          </cell>
          <cell r="G36">
            <v>-3.266</v>
          </cell>
          <cell r="J36">
            <v>52.491</v>
          </cell>
        </row>
        <row r="37">
          <cell r="B37">
            <v>10.893000000000001</v>
          </cell>
          <cell r="D37">
            <v>24.81</v>
          </cell>
          <cell r="G37">
            <v>-3.8690000000000002</v>
          </cell>
          <cell r="J37">
            <v>51.850999999999999</v>
          </cell>
        </row>
        <row r="38">
          <cell r="B38">
            <v>10.737</v>
          </cell>
          <cell r="D38">
            <v>24.908000000000001</v>
          </cell>
          <cell r="G38">
            <v>-4.4809999999999999</v>
          </cell>
          <cell r="J38">
            <v>51.188000000000002</v>
          </cell>
        </row>
        <row r="39">
          <cell r="B39">
            <v>10.571999999999999</v>
          </cell>
          <cell r="D39">
            <v>24.988</v>
          </cell>
          <cell r="G39">
            <v>-5.1029999999999998</v>
          </cell>
          <cell r="J39">
            <v>50.505000000000003</v>
          </cell>
        </row>
        <row r="40">
          <cell r="B40">
            <v>10.4</v>
          </cell>
          <cell r="D40">
            <v>25.048999999999999</v>
          </cell>
          <cell r="G40">
            <v>-5.734</v>
          </cell>
          <cell r="J40">
            <v>49.801000000000002</v>
          </cell>
        </row>
        <row r="41">
          <cell r="B41">
            <v>10.221</v>
          </cell>
          <cell r="D41">
            <v>25.091999999999999</v>
          </cell>
          <cell r="G41">
            <v>-6.3739999999999997</v>
          </cell>
          <cell r="J41">
            <v>49.079000000000001</v>
          </cell>
        </row>
        <row r="42">
          <cell r="B42">
            <v>10.036</v>
          </cell>
          <cell r="D42">
            <v>25.117000000000001</v>
          </cell>
          <cell r="G42">
            <v>-7.0229999999999997</v>
          </cell>
          <cell r="J42">
            <v>48.338999999999999</v>
          </cell>
        </row>
        <row r="43">
          <cell r="B43">
            <v>9.8480000000000008</v>
          </cell>
          <cell r="D43">
            <v>25.123000000000001</v>
          </cell>
          <cell r="G43">
            <v>-7.68</v>
          </cell>
          <cell r="J43">
            <v>47.584000000000003</v>
          </cell>
        </row>
        <row r="44">
          <cell r="B44">
            <v>9.6549999999999994</v>
          </cell>
          <cell r="D44">
            <v>25.111000000000001</v>
          </cell>
          <cell r="G44">
            <v>-8.3450000000000006</v>
          </cell>
          <cell r="J44">
            <v>46.813000000000002</v>
          </cell>
        </row>
        <row r="45">
          <cell r="B45">
            <v>9.4600000000000009</v>
          </cell>
          <cell r="D45">
            <v>25.081</v>
          </cell>
          <cell r="G45">
            <v>-9.0190000000000001</v>
          </cell>
          <cell r="J45">
            <v>46.028999999999996</v>
          </cell>
        </row>
        <row r="46">
          <cell r="B46">
            <v>9.2639999999999993</v>
          </cell>
          <cell r="D46">
            <v>25.032</v>
          </cell>
          <cell r="G46">
            <v>-9.7010000000000005</v>
          </cell>
          <cell r="J46">
            <v>45.231000000000002</v>
          </cell>
        </row>
        <row r="47">
          <cell r="B47">
            <v>9.0660000000000007</v>
          </cell>
          <cell r="D47">
            <v>24.965</v>
          </cell>
          <cell r="G47">
            <v>-10.39</v>
          </cell>
          <cell r="J47">
            <v>44.421999999999997</v>
          </cell>
        </row>
        <row r="48">
          <cell r="B48">
            <v>8.8680000000000003</v>
          </cell>
          <cell r="D48">
            <v>24.88</v>
          </cell>
          <cell r="G48">
            <v>-11.087999999999999</v>
          </cell>
          <cell r="J48">
            <v>43.602000000000004</v>
          </cell>
        </row>
        <row r="49">
          <cell r="B49">
            <v>8.6709999999999994</v>
          </cell>
          <cell r="D49">
            <v>24.774999999999999</v>
          </cell>
          <cell r="G49">
            <v>-11.792999999999999</v>
          </cell>
          <cell r="J49">
            <v>42.771000000000001</v>
          </cell>
        </row>
        <row r="50">
          <cell r="B50">
            <v>8.4740000000000002</v>
          </cell>
          <cell r="D50">
            <v>24.652000000000001</v>
          </cell>
          <cell r="G50">
            <v>-12.505000000000001</v>
          </cell>
          <cell r="J50">
            <v>41.932000000000002</v>
          </cell>
        </row>
        <row r="51">
          <cell r="B51">
            <v>8.2799999999999994</v>
          </cell>
          <cell r="D51">
            <v>24.510999999999999</v>
          </cell>
          <cell r="G51">
            <v>-13.225</v>
          </cell>
          <cell r="J51">
            <v>41.084000000000003</v>
          </cell>
        </row>
        <row r="52">
          <cell r="B52">
            <v>8.0879999999999992</v>
          </cell>
          <cell r="D52">
            <v>24.35</v>
          </cell>
          <cell r="G52">
            <v>-13.952</v>
          </cell>
          <cell r="J52">
            <v>40.228000000000002</v>
          </cell>
        </row>
        <row r="53">
          <cell r="B53">
            <v>7.899</v>
          </cell>
          <cell r="D53">
            <v>24.170999999999999</v>
          </cell>
          <cell r="G53">
            <v>-14.686999999999999</v>
          </cell>
          <cell r="J53">
            <v>39.366</v>
          </cell>
        </row>
        <row r="54">
          <cell r="B54">
            <v>7.7130000000000001</v>
          </cell>
          <cell r="D54">
            <v>23.972000000000001</v>
          </cell>
          <cell r="G54">
            <v>-15.429</v>
          </cell>
          <cell r="J54">
            <v>38.497</v>
          </cell>
        </row>
        <row r="55">
          <cell r="B55">
            <v>7.532</v>
          </cell>
          <cell r="D55">
            <v>23.754999999999999</v>
          </cell>
          <cell r="G55">
            <v>-16.177</v>
          </cell>
          <cell r="J55">
            <v>37.622999999999998</v>
          </cell>
        </row>
        <row r="56">
          <cell r="B56">
            <v>7.3550000000000004</v>
          </cell>
          <cell r="D56">
            <v>23.518000000000001</v>
          </cell>
          <cell r="G56">
            <v>-16.933</v>
          </cell>
          <cell r="J56">
            <v>36.744999999999997</v>
          </cell>
        </row>
        <row r="57">
          <cell r="B57">
            <v>7.1829999999999998</v>
          </cell>
          <cell r="D57">
            <v>23.262</v>
          </cell>
          <cell r="G57">
            <v>-17.696000000000002</v>
          </cell>
          <cell r="J57">
            <v>35.862000000000002</v>
          </cell>
        </row>
        <row r="58">
          <cell r="B58">
            <v>7.016</v>
          </cell>
          <cell r="D58">
            <v>22.986999999999998</v>
          </cell>
          <cell r="G58">
            <v>-18.465</v>
          </cell>
          <cell r="J58">
            <v>34.977000000000004</v>
          </cell>
        </row>
        <row r="59">
          <cell r="B59">
            <v>6.8559999999999999</v>
          </cell>
          <cell r="D59">
            <v>22.693000000000001</v>
          </cell>
          <cell r="G59">
            <v>-19.241</v>
          </cell>
          <cell r="J59">
            <v>34.088000000000001</v>
          </cell>
        </row>
        <row r="60">
          <cell r="B60">
            <v>6.7009999999999996</v>
          </cell>
          <cell r="D60">
            <v>22.379000000000001</v>
          </cell>
          <cell r="G60">
            <v>-20.024000000000001</v>
          </cell>
          <cell r="J60">
            <v>33.198</v>
          </cell>
        </row>
        <row r="61">
          <cell r="B61">
            <v>6.5540000000000003</v>
          </cell>
          <cell r="D61">
            <v>22.045999999999999</v>
          </cell>
          <cell r="G61">
            <v>-20.812999999999999</v>
          </cell>
          <cell r="J61">
            <v>32.305999999999997</v>
          </cell>
        </row>
        <row r="62">
          <cell r="B62">
            <v>6.4130000000000003</v>
          </cell>
          <cell r="D62">
            <v>21.693000000000001</v>
          </cell>
          <cell r="G62">
            <v>-21.609000000000002</v>
          </cell>
          <cell r="J62">
            <v>31.414000000000001</v>
          </cell>
        </row>
        <row r="63">
          <cell r="B63">
            <v>6.28</v>
          </cell>
          <cell r="D63">
            <v>21.321000000000002</v>
          </cell>
          <cell r="G63">
            <v>-22.411000000000001</v>
          </cell>
          <cell r="J63">
            <v>30.521000000000001</v>
          </cell>
        </row>
        <row r="64">
          <cell r="B64">
            <v>6.1550000000000002</v>
          </cell>
          <cell r="D64">
            <v>20.928999999999998</v>
          </cell>
          <cell r="G64">
            <v>-23.219000000000001</v>
          </cell>
          <cell r="J64">
            <v>29.629000000000001</v>
          </cell>
        </row>
        <row r="65">
          <cell r="B65">
            <v>6.0380000000000003</v>
          </cell>
          <cell r="D65">
            <v>20.516999999999999</v>
          </cell>
          <cell r="G65">
            <v>-24.033999999999999</v>
          </cell>
          <cell r="J65">
            <v>28.738</v>
          </cell>
        </row>
        <row r="66">
          <cell r="B66">
            <v>5.9290000000000003</v>
          </cell>
          <cell r="D66">
            <v>20.085999999999999</v>
          </cell>
          <cell r="G66">
            <v>-24.855</v>
          </cell>
          <cell r="J66">
            <v>27.847999999999999</v>
          </cell>
        </row>
        <row r="67">
          <cell r="B67">
            <v>5.8289999999999997</v>
          </cell>
          <cell r="D67">
            <v>19.634</v>
          </cell>
          <cell r="G67">
            <v>-25.681999999999999</v>
          </cell>
          <cell r="J67">
            <v>26.960999999999999</v>
          </cell>
        </row>
        <row r="68">
          <cell r="B68">
            <v>5.7389999999999999</v>
          </cell>
          <cell r="D68">
            <v>19.163</v>
          </cell>
          <cell r="G68">
            <v>-26.515000000000001</v>
          </cell>
          <cell r="J68">
            <v>26.076000000000001</v>
          </cell>
        </row>
        <row r="69">
          <cell r="B69">
            <v>5.657</v>
          </cell>
          <cell r="D69">
            <v>18.672000000000001</v>
          </cell>
          <cell r="G69">
            <v>-27.353999999999999</v>
          </cell>
          <cell r="J69">
            <v>25.195</v>
          </cell>
        </row>
        <row r="70">
          <cell r="B70">
            <v>5.5860000000000003</v>
          </cell>
          <cell r="D70">
            <v>18.161000000000001</v>
          </cell>
          <cell r="G70">
            <v>-28.199000000000002</v>
          </cell>
          <cell r="J70">
            <v>24.317</v>
          </cell>
        </row>
        <row r="71">
          <cell r="B71">
            <v>5.524</v>
          </cell>
          <cell r="D71">
            <v>17.63</v>
          </cell>
          <cell r="G71">
            <v>-29.048999999999999</v>
          </cell>
          <cell r="J71">
            <v>23.443000000000001</v>
          </cell>
        </row>
        <row r="72">
          <cell r="B72">
            <v>5.4720000000000004</v>
          </cell>
          <cell r="D72">
            <v>17.079000000000001</v>
          </cell>
          <cell r="G72">
            <v>-29.905999999999999</v>
          </cell>
          <cell r="J72">
            <v>22.574000000000002</v>
          </cell>
        </row>
        <row r="73">
          <cell r="B73">
            <v>5.431</v>
          </cell>
          <cell r="D73">
            <v>16.507999999999999</v>
          </cell>
          <cell r="G73">
            <v>-30.768999999999998</v>
          </cell>
          <cell r="J73">
            <v>21.710999999999999</v>
          </cell>
        </row>
        <row r="74">
          <cell r="B74">
            <v>5.4009999999999998</v>
          </cell>
          <cell r="D74">
            <v>15.917</v>
          </cell>
          <cell r="G74">
            <v>-31.637</v>
          </cell>
          <cell r="J74">
            <v>20.853000000000002</v>
          </cell>
        </row>
        <row r="75">
          <cell r="B75">
            <v>5.3819999999999997</v>
          </cell>
          <cell r="D75">
            <v>15.305</v>
          </cell>
          <cell r="G75">
            <v>-32.511000000000003</v>
          </cell>
          <cell r="J75">
            <v>20.001999999999999</v>
          </cell>
        </row>
        <row r="76">
          <cell r="B76">
            <v>5.3739999999999997</v>
          </cell>
          <cell r="D76">
            <v>14.673</v>
          </cell>
          <cell r="G76">
            <v>-33.390999999999998</v>
          </cell>
          <cell r="J76">
            <v>19.157</v>
          </cell>
        </row>
        <row r="77">
          <cell r="B77">
            <v>5.3780000000000001</v>
          </cell>
          <cell r="D77">
            <v>14.021000000000001</v>
          </cell>
          <cell r="G77">
            <v>-34.276000000000003</v>
          </cell>
          <cell r="J77">
            <v>18.32</v>
          </cell>
        </row>
        <row r="78">
          <cell r="B78">
            <v>5.3929999999999998</v>
          </cell>
          <cell r="D78">
            <v>13.348000000000001</v>
          </cell>
          <cell r="G78">
            <v>-35.167999999999999</v>
          </cell>
          <cell r="J78">
            <v>17.490000000000002</v>
          </cell>
        </row>
        <row r="79">
          <cell r="B79">
            <v>5.4210000000000003</v>
          </cell>
          <cell r="D79">
            <v>12.654</v>
          </cell>
          <cell r="G79">
            <v>-36.064999999999998</v>
          </cell>
          <cell r="J79">
            <v>16.668999999999997</v>
          </cell>
        </row>
        <row r="80">
          <cell r="B80">
            <v>5.4610000000000003</v>
          </cell>
          <cell r="D80">
            <v>11.94</v>
          </cell>
          <cell r="G80">
            <v>-36.968000000000004</v>
          </cell>
          <cell r="J80">
            <v>15.856999999999999</v>
          </cell>
        </row>
        <row r="81">
          <cell r="B81">
            <v>5.5129999999999999</v>
          </cell>
          <cell r="D81">
            <v>11.205</v>
          </cell>
          <cell r="G81">
            <v>-37.878</v>
          </cell>
          <cell r="J81">
            <v>15.054000000000002</v>
          </cell>
        </row>
        <row r="82">
          <cell r="B82">
            <v>5.5780000000000003</v>
          </cell>
          <cell r="D82">
            <v>10.448</v>
          </cell>
          <cell r="G82">
            <v>-38.792999999999999</v>
          </cell>
          <cell r="J82">
            <v>14.261000000000003</v>
          </cell>
        </row>
        <row r="83">
          <cell r="B83">
            <v>5.6559999999999997</v>
          </cell>
          <cell r="D83">
            <v>9.6709999999999994</v>
          </cell>
          <cell r="G83">
            <v>-39.713999999999999</v>
          </cell>
          <cell r="J83">
            <v>13.478999999999999</v>
          </cell>
        </row>
        <row r="84">
          <cell r="B84">
            <v>5.7480000000000002</v>
          </cell>
          <cell r="D84">
            <v>8.8719999999999999</v>
          </cell>
          <cell r="G84">
            <v>-40.642000000000003</v>
          </cell>
          <cell r="J84">
            <v>12.707000000000001</v>
          </cell>
        </row>
        <row r="85">
          <cell r="B85">
            <v>5.8529999999999998</v>
          </cell>
          <cell r="D85">
            <v>8.0510000000000002</v>
          </cell>
          <cell r="G85">
            <v>-41.576999999999998</v>
          </cell>
          <cell r="J85">
            <v>11.947000000000003</v>
          </cell>
        </row>
        <row r="86">
          <cell r="B86">
            <v>5.9710000000000001</v>
          </cell>
          <cell r="D86">
            <v>7.2089999999999996</v>
          </cell>
          <cell r="G86">
            <v>-42.518000000000001</v>
          </cell>
          <cell r="J86">
            <v>11.198999999999998</v>
          </cell>
        </row>
        <row r="87">
          <cell r="B87">
            <v>6.1050000000000004</v>
          </cell>
          <cell r="D87">
            <v>6.3440000000000003</v>
          </cell>
          <cell r="G87">
            <v>-43.466000000000001</v>
          </cell>
          <cell r="J87">
            <v>10.463000000000001</v>
          </cell>
        </row>
        <row r="88">
          <cell r="B88">
            <v>6.2519999999999998</v>
          </cell>
          <cell r="D88">
            <v>5.4569999999999999</v>
          </cell>
          <cell r="G88">
            <v>-44.421999999999997</v>
          </cell>
          <cell r="J88">
            <v>9.7409999999999997</v>
          </cell>
        </row>
        <row r="89">
          <cell r="B89">
            <v>6.4139999999999997</v>
          </cell>
          <cell r="D89">
            <v>4.5460000000000003</v>
          </cell>
          <cell r="G89">
            <v>-45.386000000000003</v>
          </cell>
          <cell r="J89">
            <v>9.0319999999999965</v>
          </cell>
        </row>
        <row r="90">
          <cell r="B90">
            <v>6.5919999999999996</v>
          </cell>
          <cell r="D90">
            <v>3.6120000000000001</v>
          </cell>
          <cell r="G90">
            <v>-46.357999999999997</v>
          </cell>
          <cell r="J90">
            <v>8.338000000000001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V90"/>
  <sheetViews>
    <sheetView topLeftCell="AG1" zoomScaleNormal="100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1" width="11.42578125" style="2"/>
    <col min="12" max="12" width="10.5703125" style="1" customWidth="1"/>
    <col min="13" max="36" width="11.42578125" style="1"/>
    <col min="37" max="37" width="20.28515625" style="1" bestFit="1" customWidth="1"/>
    <col min="38" max="38" width="11.42578125" style="1"/>
    <col min="39" max="39" width="17.140625" style="1" bestFit="1" customWidth="1"/>
    <col min="40" max="40" width="20.140625" style="1" bestFit="1" customWidth="1"/>
    <col min="41" max="42" width="11.42578125" style="1"/>
    <col min="43" max="43" width="13.85546875" style="1" bestFit="1" customWidth="1"/>
    <col min="44" max="44" width="22.140625" style="1" bestFit="1" customWidth="1"/>
    <col min="45" max="45" width="11.42578125" style="1"/>
    <col min="46" max="46" width="17.140625" style="1" bestFit="1" customWidth="1"/>
    <col min="47" max="47" width="20.140625" style="1" bestFit="1" customWidth="1"/>
    <col min="48" max="48" width="22.140625" style="1" bestFit="1" customWidth="1"/>
    <col min="49" max="16384" width="11.42578125" style="1"/>
  </cols>
  <sheetData>
    <row r="1" spans="1:48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10</v>
      </c>
      <c r="Q1" s="1" t="s">
        <v>11</v>
      </c>
      <c r="R1" s="1" t="s">
        <v>12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40</v>
      </c>
      <c r="AB1" s="1" t="s">
        <v>41</v>
      </c>
      <c r="AC1" s="1" t="s">
        <v>24</v>
      </c>
      <c r="AD1" s="1" t="s">
        <v>25</v>
      </c>
      <c r="AE1" s="1" t="s">
        <v>39</v>
      </c>
      <c r="AF1" s="1" t="s">
        <v>26</v>
      </c>
      <c r="AG1" s="1" t="s">
        <v>27</v>
      </c>
      <c r="AH1" s="1" t="s">
        <v>28</v>
      </c>
      <c r="AI1" s="1" t="s">
        <v>29</v>
      </c>
      <c r="AK1" s="1" t="s">
        <v>30</v>
      </c>
      <c r="AL1" s="1" t="s">
        <v>31</v>
      </c>
      <c r="AM1" s="1" t="s">
        <v>160</v>
      </c>
      <c r="AN1" s="1" t="s">
        <v>161</v>
      </c>
      <c r="AO1" s="1" t="s">
        <v>31</v>
      </c>
      <c r="AP1" s="1" t="s">
        <v>32</v>
      </c>
      <c r="AQ1" s="1" t="s">
        <v>42</v>
      </c>
      <c r="AR1" s="1" t="s">
        <v>162</v>
      </c>
      <c r="AT1" s="1" t="s">
        <v>163</v>
      </c>
      <c r="AU1" s="1" t="s">
        <v>164</v>
      </c>
      <c r="AV1" s="1" t="s">
        <v>165</v>
      </c>
    </row>
    <row r="2" spans="1:48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M2" s="1">
        <f>(G2-G3)/(B3-B2)</f>
        <v>-1.5084175084175084</v>
      </c>
      <c r="N2" s="1">
        <f>(B2+B3)*(B3-B2)/(B3-B2)+(G3-G2)*(G3+G2)/(B3-B2)</f>
        <v>1.9455420875420879</v>
      </c>
      <c r="O2" s="1">
        <f>(D2-D3)/(J3-J2)</f>
        <v>-3.0187713310580278</v>
      </c>
      <c r="P2" s="1">
        <f>(J2+J3)*(J3-J2)/(J3-J2)+(D3-D2)*(D3+D2)/(J3-J2)</f>
        <v>105.92620648464165</v>
      </c>
      <c r="Q2" s="1">
        <f>0.5*(P2-N2)/(M2-O2)</f>
        <v>34.422617680177879</v>
      </c>
      <c r="R2" s="1">
        <f>0.5*(M2*P2-N2*O2)/(M2-O2)</f>
        <v>-50.950908150571344</v>
      </c>
      <c r="T2" s="1">
        <f>G2+$S$7*(J2-B2)+$S$9*(G2-D2)</f>
        <v>-125</v>
      </c>
      <c r="U2" s="1">
        <f>B2+$S$7*(G2-D2)+$S$9*(B2-J2)</f>
        <v>-5</v>
      </c>
      <c r="V2" s="1">
        <v>-194.48</v>
      </c>
      <c r="W2" s="1">
        <v>30.96</v>
      </c>
      <c r="X2" s="1">
        <f t="shared" ref="X2:X40" si="0">((T2-$V$2)^2+(U2-$W$2)^2)^0.5</f>
        <v>78.234212464880088</v>
      </c>
      <c r="Y2" s="1">
        <f>G2+$S$12*(J2-B2)+$S$14*(G2-D2)</f>
        <v>-17.5</v>
      </c>
      <c r="Z2" s="1">
        <f>B2+$S$12*(G2-D2)+$S$14*(B2-J2)</f>
        <v>331.37</v>
      </c>
      <c r="AA2" s="1">
        <f>G2+$S$18*(J2-B2)+$S$20*(G2-D2)</f>
        <v>14.899999999999999</v>
      </c>
      <c r="AB2" s="1">
        <f>B2+$S$18*(G2-D2)+$S$20*(B2-J2)</f>
        <v>267.5</v>
      </c>
      <c r="AC2" s="1">
        <f>AJ2*((AG2-Q2)^2+(AH2-R2)^2)^0.5</f>
        <v>-32.468764667603722</v>
      </c>
      <c r="AD2" s="1">
        <f>Y2-Q2</f>
        <v>-51.922617680177879</v>
      </c>
      <c r="AE2" s="1">
        <f>AA2-Q2</f>
        <v>-19.522617680177881</v>
      </c>
      <c r="AF2" s="1">
        <f>((T2-$V$2)*(Q2-T2)+(U2-$W$2)*(R2-U2))/(($V$2-T2)^2+($W$2-U2)^2)</f>
        <v>2.0797135527924926</v>
      </c>
      <c r="AG2" s="1">
        <f>T2+AF2*(T2-$V$2)</f>
        <v>19.498497648022351</v>
      </c>
      <c r="AH2" s="1">
        <f>U2+AF2*(U2-$W$2)</f>
        <v>-79.786499358418041</v>
      </c>
      <c r="AI2" s="1">
        <f>AH2-R2</f>
        <v>-28.835591207846697</v>
      </c>
      <c r="AJ2" s="1">
        <f>SIGN(AI2)</f>
        <v>-1</v>
      </c>
      <c r="AK2" s="1">
        <f>9.81*AK10</f>
        <v>117.72</v>
      </c>
      <c r="AL2" s="1">
        <f>AK5*9.81</f>
        <v>49.050000000000004</v>
      </c>
      <c r="AM2" s="1">
        <f>($AK$39+$AK$42*(X2-$X$2))*1.065</f>
        <v>252.08549999999997</v>
      </c>
      <c r="AN2" s="1">
        <f t="shared" ref="AN2:AN33" si="1">AM2*AC2</f>
        <v>-8184.9047756152167</v>
      </c>
      <c r="AO2" s="1">
        <f>$AL$2*AD2</f>
        <v>-2546.8043972127252</v>
      </c>
      <c r="AP2" s="1">
        <f>$AL$5*AE2</f>
        <v>-2010.9272341467229</v>
      </c>
      <c r="AQ2" s="1">
        <f>AO2+AP2</f>
        <v>-4557.7316313594483</v>
      </c>
      <c r="AR2" s="1">
        <f>AQ2-AN2</f>
        <v>3627.1731442557684</v>
      </c>
      <c r="AT2" s="1">
        <f>$AK$45+$AK$48*(X2-$X$2)</f>
        <v>307</v>
      </c>
      <c r="AU2" s="1">
        <f>AT2*AC2</f>
        <v>-9967.9107529543435</v>
      </c>
      <c r="AV2" s="1">
        <f>AQ2-AU2</f>
        <v>5410.1791215948952</v>
      </c>
    </row>
    <row r="3" spans="1:48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2">A3</f>
        <v>0.89600000000000002</v>
      </c>
      <c r="H3" s="1">
        <f t="shared" ref="H3:H39" si="3">E3</f>
        <v>0.58599999999999997</v>
      </c>
      <c r="J3" s="3">
        <f t="shared" ref="J3:J66" si="4">H3+50</f>
        <v>50.585999999999999</v>
      </c>
      <c r="L3" s="1">
        <f t="shared" ref="L3:L66" si="5">((G3-D3)^2+(B3-J3)^2)^0.5</f>
        <v>49.999621928570619</v>
      </c>
      <c r="M3" s="1">
        <f t="shared" ref="M3:M66" si="6">(G3-G4)/(B4-B3)</f>
        <v>-1.2863777089783281</v>
      </c>
      <c r="N3" s="1">
        <f t="shared" ref="N3:N66" si="7">(B3+B4)*(B4-B3)/(B4-B3)+(G4-G3)*(G4+G3)/(B4-B3)</f>
        <v>5.2081687306501561</v>
      </c>
      <c r="O3" s="1">
        <f t="shared" ref="O3:O66" si="8">(D3-D4)/(J4-J3)</f>
        <v>-2.7291666666666567</v>
      </c>
      <c r="P3" s="1">
        <f t="shared" ref="P3:P66" si="9">(J3+J4)*(J4-J3)/(J4-J3)+(D4-D3)*(D4+D3)/(J4-J3)</f>
        <v>116.09956249999993</v>
      </c>
      <c r="Q3" s="1">
        <f t="shared" ref="Q3:Q66" si="10">0.5*(P3-N3)/(M3-O3)</f>
        <v>38.429526778130686</v>
      </c>
      <c r="R3" s="1">
        <f t="shared" ref="R3:R66" si="11">0.5*(M3*P3-N3*O3)/(M3-O3)</f>
        <v>-46.830802248647991</v>
      </c>
      <c r="S3" s="1">
        <v>125</v>
      </c>
      <c r="T3" s="1">
        <f t="shared" ref="T3:T66" si="12">G3+$S$7*(J3-B3)+$S$9*(G3-D3)</f>
        <v>-124.17129999999999</v>
      </c>
      <c r="U3" s="1">
        <f t="shared" ref="U3:U66" si="13">B3+$S$7*(G3-D3)+$S$9*(B3-J3)</f>
        <v>-2.2227000000000006</v>
      </c>
      <c r="X3" s="1">
        <f t="shared" si="0"/>
        <v>77.745770785168759</v>
      </c>
      <c r="Y3" s="1">
        <f t="shared" ref="Y3:Y68" si="14">G3+$S$12*(J3-B3)+$S$14*(G3-D3)</f>
        <v>-10.815479799999999</v>
      </c>
      <c r="Z3" s="1">
        <f t="shared" ref="Z3:Z66" si="15">B3+$S$12*(G3-D3)+$S$14*(B3-J3)</f>
        <v>332.21653079999993</v>
      </c>
      <c r="AA3" s="1">
        <f t="shared" ref="AA3:AA66" si="16">G3+$S$18*(J3-B3)+$S$20*(G3-D3)</f>
        <v>20.464165999999999</v>
      </c>
      <c r="AB3" s="1">
        <f t="shared" ref="AB3:AB66" si="17">B3+$S$18*(G3-D3)+$S$20*(B3-J3)</f>
        <v>267.79104599999994</v>
      </c>
      <c r="AC3" s="1">
        <f t="shared" ref="AC3:AC66" si="18">AJ3*((AG3-Q3)^2+(AH3-R3)^2)^0.5</f>
        <v>-29.058773915868585</v>
      </c>
      <c r="AD3" s="1">
        <f t="shared" ref="AD3:AD66" si="19">Y3-Q3</f>
        <v>-49.245006578130685</v>
      </c>
      <c r="AE3" s="1">
        <f t="shared" ref="AE3:AE66" si="20">AA3-Q3</f>
        <v>-17.965360778130687</v>
      </c>
      <c r="AF3" s="1">
        <f t="shared" ref="AF3:AF66" si="21">((T3-$V$2)*(Q3-T3)+(U3-$W$2)*(R3-U3))/(($V$2-T3)^2+($W$2-U3)^2)</f>
        <v>2.1362682168481468</v>
      </c>
      <c r="AG3" s="1">
        <f t="shared" ref="AG3:AG66" si="22">T3+AF3*(T3-$V$2)</f>
        <v>26.026941177911326</v>
      </c>
      <c r="AH3" s="1">
        <f t="shared" ref="AH3:AH66" si="23">U3+AF3*(U3-$W$2)</f>
        <v>-73.109847359207009</v>
      </c>
      <c r="AI3" s="1">
        <f t="shared" ref="AI3:AI67" si="24">AH3-R3</f>
        <v>-26.279045110559018</v>
      </c>
      <c r="AJ3" s="1">
        <f t="shared" ref="AJ3:AJ66" si="25">SIGN(AI3)</f>
        <v>-1</v>
      </c>
      <c r="AL3" s="1" t="s">
        <v>32</v>
      </c>
      <c r="AM3" s="1">
        <f t="shared" ref="AM3:AM66" si="26">($AK$39+$AK$42*(X3-$X$2))*1.065</f>
        <v>249.97352702109617</v>
      </c>
      <c r="AN3" s="1">
        <f t="shared" si="1"/>
        <v>-7263.9242066583001</v>
      </c>
      <c r="AO3" s="1">
        <f t="shared" ref="AO3:AO66" si="27">$AL$2*AD3</f>
        <v>-2415.4675726573105</v>
      </c>
      <c r="AP3" s="1">
        <f t="shared" ref="AP3:AP66" si="28">$AL$5*AE3</f>
        <v>-1850.5219869513517</v>
      </c>
      <c r="AQ3" s="1">
        <f t="shared" ref="AQ3:AQ66" si="29">AO3+AP3</f>
        <v>-4265.9895596086626</v>
      </c>
      <c r="AR3" s="1">
        <f t="shared" ref="AR3:AR66" si="30">AQ3-AN3</f>
        <v>2997.9346470496375</v>
      </c>
      <c r="AT3" s="1">
        <f t="shared" ref="AT3:AT66" si="31">$AK$45+$AK$48*(X3-$X$2)</f>
        <v>304.36241492955884</v>
      </c>
      <c r="AU3" s="1">
        <f t="shared" ref="AU3:AU66" si="32">AT3*AC3</f>
        <v>-8844.3986039258361</v>
      </c>
      <c r="AV3" s="1">
        <f t="shared" ref="AV3:AV66" si="33">AQ3-AU3</f>
        <v>4578.4090443171735</v>
      </c>
    </row>
    <row r="4" spans="1:48" ht="15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2"/>
        <v>1.7270000000000001</v>
      </c>
      <c r="H4" s="1">
        <f t="shared" si="3"/>
        <v>1.21</v>
      </c>
      <c r="J4" s="3">
        <f t="shared" si="4"/>
        <v>51.21</v>
      </c>
      <c r="L4" s="1">
        <f t="shared" si="5"/>
        <v>50.000459247890916</v>
      </c>
      <c r="M4" s="1">
        <f t="shared" si="6"/>
        <v>-1.0973837209302328</v>
      </c>
      <c r="N4" s="1">
        <f t="shared" si="7"/>
        <v>7.7868880813953503</v>
      </c>
      <c r="O4" s="1">
        <f t="shared" si="8"/>
        <v>-2.5069337442218766</v>
      </c>
      <c r="P4" s="1">
        <f t="shared" si="9"/>
        <v>124.55592912172571</v>
      </c>
      <c r="Q4" s="1">
        <f t="shared" si="10"/>
        <v>41.420680043566712</v>
      </c>
      <c r="R4" s="1">
        <f t="shared" si="11"/>
        <v>-41.560935948972201</v>
      </c>
      <c r="S4" s="1">
        <v>5</v>
      </c>
      <c r="T4" s="1">
        <f t="shared" si="12"/>
        <v>-123.37249999999999</v>
      </c>
      <c r="U4" s="1">
        <f t="shared" si="13"/>
        <v>0.60550000000000015</v>
      </c>
      <c r="X4" s="1">
        <f t="shared" si="0"/>
        <v>77.315407432800868</v>
      </c>
      <c r="Y4" s="1">
        <f t="shared" si="14"/>
        <v>-4.1976870000000002</v>
      </c>
      <c r="Z4" s="1">
        <f t="shared" si="15"/>
        <v>333.021928</v>
      </c>
      <c r="AA4" s="1">
        <f t="shared" si="16"/>
        <v>25.953809999999997</v>
      </c>
      <c r="AB4" s="1">
        <f t="shared" si="17"/>
        <v>268.05948999999998</v>
      </c>
      <c r="AC4" s="1">
        <f t="shared" si="18"/>
        <v>-25.918051859618991</v>
      </c>
      <c r="AD4" s="1">
        <f t="shared" si="19"/>
        <v>-45.618367043566714</v>
      </c>
      <c r="AE4" s="1">
        <f t="shared" si="20"/>
        <v>-15.466870043566715</v>
      </c>
      <c r="AF4" s="1">
        <f t="shared" si="21"/>
        <v>2.1744203491685039</v>
      </c>
      <c r="AG4" s="1">
        <f t="shared" si="22"/>
        <v>31.245094978499409</v>
      </c>
      <c r="AH4" s="1">
        <f t="shared" si="23"/>
        <v>-65.397942488835355</v>
      </c>
      <c r="AI4" s="1">
        <f t="shared" si="24"/>
        <v>-23.837006539863154</v>
      </c>
      <c r="AJ4" s="1">
        <f t="shared" si="25"/>
        <v>-1</v>
      </c>
      <c r="AK4" s="1" t="s">
        <v>31</v>
      </c>
      <c r="AL4" s="4">
        <f>'Federstärke 55NR'!A4</f>
        <v>10.5</v>
      </c>
      <c r="AM4" s="1">
        <f t="shared" si="26"/>
        <v>248.11267892179262</v>
      </c>
      <c r="AN4" s="1">
        <f t="shared" si="1"/>
        <v>-6430.5972793240171</v>
      </c>
      <c r="AO4" s="1">
        <f t="shared" si="27"/>
        <v>-2237.5809034869476</v>
      </c>
      <c r="AP4" s="1">
        <f t="shared" si="28"/>
        <v>-1593.1649488375897</v>
      </c>
      <c r="AQ4" s="1">
        <f t="shared" si="29"/>
        <v>-3830.7458523245373</v>
      </c>
      <c r="AR4" s="1">
        <f t="shared" si="30"/>
        <v>2599.8514269994798</v>
      </c>
      <c r="AT4" s="1">
        <f t="shared" si="31"/>
        <v>302.03845282677219</v>
      </c>
      <c r="AU4" s="1">
        <f t="shared" si="32"/>
        <v>-7828.2482839633658</v>
      </c>
      <c r="AV4" s="1">
        <f t="shared" si="33"/>
        <v>3997.5024316388285</v>
      </c>
    </row>
    <row r="5" spans="1:48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2"/>
        <v>2.4820000000000002</v>
      </c>
      <c r="H5" s="1">
        <f t="shared" si="3"/>
        <v>1.859</v>
      </c>
      <c r="J5" s="3">
        <f t="shared" si="4"/>
        <v>51.859000000000002</v>
      </c>
      <c r="L5" s="1">
        <f t="shared" si="5"/>
        <v>49.999534497833082</v>
      </c>
      <c r="M5" s="1">
        <f t="shared" si="6"/>
        <v>-0.94134078212290473</v>
      </c>
      <c r="N5" s="1">
        <f t="shared" si="7"/>
        <v>9.8792793296089378</v>
      </c>
      <c r="O5" s="1">
        <f t="shared" si="8"/>
        <v>-2.3303167420814592</v>
      </c>
      <c r="P5" s="1">
        <f t="shared" si="9"/>
        <v>131.74590950226258</v>
      </c>
      <c r="Q5" s="1">
        <f t="shared" si="10"/>
        <v>43.869236648375832</v>
      </c>
      <c r="R5" s="1">
        <f t="shared" si="11"/>
        <v>-36.356261872912434</v>
      </c>
      <c r="T5" s="1">
        <f t="shared" si="12"/>
        <v>-122.60720000000002</v>
      </c>
      <c r="U5" s="1">
        <f t="shared" si="13"/>
        <v>3.4774000000000003</v>
      </c>
      <c r="X5" s="1">
        <f t="shared" si="0"/>
        <v>76.947986865154533</v>
      </c>
      <c r="Y5" s="1">
        <f t="shared" si="14"/>
        <v>2.3500557999999963</v>
      </c>
      <c r="Z5" s="1">
        <f t="shared" si="15"/>
        <v>333.75665940000005</v>
      </c>
      <c r="AA5" s="1">
        <f t="shared" si="16"/>
        <v>31.362387999999999</v>
      </c>
      <c r="AB5" s="1">
        <f t="shared" si="17"/>
        <v>268.27898400000004</v>
      </c>
      <c r="AC5" s="1">
        <f t="shared" si="18"/>
        <v>-22.252024705646676</v>
      </c>
      <c r="AD5" s="1">
        <f t="shared" si="19"/>
        <v>-41.519180848375839</v>
      </c>
      <c r="AE5" s="1">
        <f t="shared" si="20"/>
        <v>-12.506848648375833</v>
      </c>
      <c r="AF5" s="1">
        <f t="shared" si="21"/>
        <v>2.2056876155427214</v>
      </c>
      <c r="AG5" s="1">
        <f t="shared" si="22"/>
        <v>35.921744854378815</v>
      </c>
      <c r="AH5" s="1">
        <f t="shared" si="23"/>
        <v>-57.140630462914395</v>
      </c>
      <c r="AI5" s="1">
        <f t="shared" si="24"/>
        <v>-20.784368590001961</v>
      </c>
      <c r="AJ5" s="1">
        <f t="shared" si="25"/>
        <v>-1</v>
      </c>
      <c r="AK5" s="1">
        <v>5</v>
      </c>
      <c r="AL5" s="1">
        <f>9.81*AL4</f>
        <v>103.00500000000001</v>
      </c>
      <c r="AM5" s="1">
        <f t="shared" si="26"/>
        <v>246.52398912934666</v>
      </c>
      <c r="AN5" s="1">
        <f t="shared" si="1"/>
        <v>-5485.6578966407942</v>
      </c>
      <c r="AO5" s="1">
        <f t="shared" si="27"/>
        <v>-2036.5158206128351</v>
      </c>
      <c r="AP5" s="1">
        <f t="shared" si="28"/>
        <v>-1288.2679450259527</v>
      </c>
      <c r="AQ5" s="1">
        <f t="shared" si="29"/>
        <v>-3324.7837656387878</v>
      </c>
      <c r="AR5" s="1">
        <f t="shared" si="30"/>
        <v>2160.8741310020064</v>
      </c>
      <c r="AT5" s="1">
        <f t="shared" si="31"/>
        <v>300.05438176148198</v>
      </c>
      <c r="AU5" s="1">
        <f t="shared" si="32"/>
        <v>-6676.8175159940365</v>
      </c>
      <c r="AV5" s="1">
        <f t="shared" si="33"/>
        <v>3352.0337503552487</v>
      </c>
    </row>
    <row r="6" spans="1:48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2"/>
        <v>3.1560000000000001</v>
      </c>
      <c r="H6" s="1">
        <f t="shared" si="3"/>
        <v>2.5219999999999998</v>
      </c>
      <c r="J6" s="3">
        <f t="shared" si="4"/>
        <v>52.521999999999998</v>
      </c>
      <c r="L6" s="1">
        <f t="shared" si="5"/>
        <v>49.999810279640059</v>
      </c>
      <c r="M6" s="1">
        <f t="shared" si="6"/>
        <v>-0.80108991825613096</v>
      </c>
      <c r="N6" s="1">
        <f t="shared" si="7"/>
        <v>11.549520435967304</v>
      </c>
      <c r="O6" s="1">
        <f t="shared" si="8"/>
        <v>-2.1924812030075218</v>
      </c>
      <c r="P6" s="1">
        <f t="shared" si="9"/>
        <v>138.03932781954893</v>
      </c>
      <c r="Q6" s="1">
        <f t="shared" si="10"/>
        <v>45.454434266555864</v>
      </c>
      <c r="R6" s="1">
        <f t="shared" si="11"/>
        <v>-30.638328812990263</v>
      </c>
      <c r="S6" s="1" t="s">
        <v>13</v>
      </c>
      <c r="T6" s="1">
        <f t="shared" si="12"/>
        <v>-121.88779999999998</v>
      </c>
      <c r="U6" s="1">
        <f t="shared" si="13"/>
        <v>6.3762000000000008</v>
      </c>
      <c r="X6" s="1">
        <f t="shared" si="0"/>
        <v>76.641964505615334</v>
      </c>
      <c r="Y6" s="1">
        <f t="shared" si="14"/>
        <v>8.8150712000000002</v>
      </c>
      <c r="Z6" s="1">
        <f t="shared" si="15"/>
        <v>334.42625720000001</v>
      </c>
      <c r="AA6" s="1">
        <f t="shared" si="16"/>
        <v>36.680443999999994</v>
      </c>
      <c r="AB6" s="1">
        <f t="shared" si="17"/>
        <v>268.45187599999997</v>
      </c>
      <c r="AC6" s="1">
        <f t="shared" si="18"/>
        <v>-18.618285027900814</v>
      </c>
      <c r="AD6" s="1">
        <f t="shared" si="19"/>
        <v>-36.639363066555866</v>
      </c>
      <c r="AE6" s="1">
        <f t="shared" si="20"/>
        <v>-8.7739902665558702</v>
      </c>
      <c r="AF6" s="1">
        <f t="shared" si="21"/>
        <v>2.2229689025566128</v>
      </c>
      <c r="AG6" s="1">
        <f t="shared" si="22"/>
        <v>39.482403168170165</v>
      </c>
      <c r="AH6" s="1">
        <f t="shared" si="23"/>
        <v>-48.272822906671252</v>
      </c>
      <c r="AI6" s="1">
        <f t="shared" si="24"/>
        <v>-17.634494093680988</v>
      </c>
      <c r="AJ6" s="1">
        <f t="shared" si="25"/>
        <v>-1</v>
      </c>
      <c r="AK6" s="1" t="s">
        <v>32</v>
      </c>
      <c r="AM6" s="1">
        <f t="shared" si="26"/>
        <v>245.20077904893512</v>
      </c>
      <c r="AN6" s="1">
        <f t="shared" si="1"/>
        <v>-4565.2179933964044</v>
      </c>
      <c r="AO6" s="1">
        <f t="shared" si="27"/>
        <v>-1797.1607584145654</v>
      </c>
      <c r="AP6" s="1">
        <f t="shared" si="28"/>
        <v>-903.76486740658754</v>
      </c>
      <c r="AQ6" s="1">
        <f t="shared" si="29"/>
        <v>-2700.9256258211531</v>
      </c>
      <c r="AR6" s="1">
        <f t="shared" si="30"/>
        <v>1864.2923675752513</v>
      </c>
      <c r="AT6" s="1">
        <f t="shared" si="31"/>
        <v>298.40186101997034</v>
      </c>
      <c r="AU6" s="1">
        <f t="shared" si="32"/>
        <v>-5555.7309013258537</v>
      </c>
      <c r="AV6" s="1">
        <f t="shared" si="33"/>
        <v>2854.8052755047006</v>
      </c>
    </row>
    <row r="7" spans="1:48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2"/>
        <v>3.7440000000000002</v>
      </c>
      <c r="H7" s="1">
        <f t="shared" si="3"/>
        <v>3.1869999999999998</v>
      </c>
      <c r="J7" s="3">
        <f t="shared" si="4"/>
        <v>53.186999999999998</v>
      </c>
      <c r="L7" s="1">
        <f t="shared" si="5"/>
        <v>49.999286444908392</v>
      </c>
      <c r="M7" s="1">
        <f t="shared" si="6"/>
        <v>-0.67886178861788649</v>
      </c>
      <c r="N7" s="1">
        <f t="shared" si="7"/>
        <v>12.917426829268296</v>
      </c>
      <c r="O7" s="1">
        <f t="shared" si="8"/>
        <v>-2.0900763358778587</v>
      </c>
      <c r="P7" s="1">
        <f t="shared" si="9"/>
        <v>143.75791145038161</v>
      </c>
      <c r="Q7" s="1">
        <f t="shared" si="10"/>
        <v>46.357403583726679</v>
      </c>
      <c r="R7" s="1">
        <f t="shared" si="11"/>
        <v>-25.011556497895768</v>
      </c>
      <c r="S7" s="1">
        <f>-125/50</f>
        <v>-2.5</v>
      </c>
      <c r="T7" s="1">
        <f t="shared" si="12"/>
        <v>-121.21429999999999</v>
      </c>
      <c r="U7" s="1">
        <f t="shared" si="13"/>
        <v>9.2921000000000014</v>
      </c>
      <c r="X7" s="1">
        <f t="shared" si="0"/>
        <v>76.402622251464635</v>
      </c>
      <c r="Y7" s="1">
        <f t="shared" si="14"/>
        <v>15.193059200000004</v>
      </c>
      <c r="Z7" s="1">
        <f t="shared" si="15"/>
        <v>335.00746659999999</v>
      </c>
      <c r="AA7" s="1">
        <f t="shared" si="16"/>
        <v>41.902382000000003</v>
      </c>
      <c r="AB7" s="1">
        <f t="shared" si="17"/>
        <v>268.55746599999998</v>
      </c>
      <c r="AC7" s="1">
        <f t="shared" si="18"/>
        <v>-14.628365850133152</v>
      </c>
      <c r="AD7" s="1">
        <f t="shared" si="19"/>
        <v>-31.164344383726675</v>
      </c>
      <c r="AE7" s="1">
        <f t="shared" si="20"/>
        <v>-4.4550215837266762</v>
      </c>
      <c r="AF7" s="1">
        <f t="shared" si="21"/>
        <v>2.2305536800398942</v>
      </c>
      <c r="AG7" s="1">
        <f t="shared" si="22"/>
        <v>42.208776755698878</v>
      </c>
      <c r="AH7" s="1">
        <f t="shared" si="23"/>
        <v>-39.039314083736414</v>
      </c>
      <c r="AI7" s="1">
        <f t="shared" si="24"/>
        <v>-14.027757585840646</v>
      </c>
      <c r="AJ7" s="1">
        <f t="shared" si="25"/>
        <v>-1</v>
      </c>
      <c r="AK7" s="1">
        <v>6.2</v>
      </c>
      <c r="AL7" s="1" t="s">
        <v>43</v>
      </c>
      <c r="AM7" s="1">
        <f t="shared" si="26"/>
        <v>244.1658870762129</v>
      </c>
      <c r="AN7" s="1">
        <f t="shared" si="1"/>
        <v>-3571.7479242731401</v>
      </c>
      <c r="AO7" s="1">
        <f t="shared" si="27"/>
        <v>-1528.6110920217936</v>
      </c>
      <c r="AP7" s="1">
        <f t="shared" si="28"/>
        <v>-458.88949823176631</v>
      </c>
      <c r="AQ7" s="1">
        <f t="shared" si="29"/>
        <v>-1987.5005902535599</v>
      </c>
      <c r="AR7" s="1">
        <f t="shared" si="30"/>
        <v>1584.2473340195802</v>
      </c>
      <c r="AT7" s="1">
        <f t="shared" si="31"/>
        <v>297.10941284755654</v>
      </c>
      <c r="AU7" s="1">
        <f t="shared" si="32"/>
        <v>-4346.2251886523081</v>
      </c>
      <c r="AV7" s="1">
        <f t="shared" si="33"/>
        <v>2358.7245983987482</v>
      </c>
    </row>
    <row r="8" spans="1:48" ht="15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2"/>
        <v>4.2450000000000001</v>
      </c>
      <c r="H8" s="1">
        <f t="shared" si="3"/>
        <v>3.8420000000000001</v>
      </c>
      <c r="J8" s="3">
        <f t="shared" si="4"/>
        <v>53.841999999999999</v>
      </c>
      <c r="L8" s="1">
        <f t="shared" si="5"/>
        <v>49.999861519808235</v>
      </c>
      <c r="M8" s="1">
        <f t="shared" si="6"/>
        <v>-0.56284153005464455</v>
      </c>
      <c r="N8" s="1">
        <f t="shared" si="7"/>
        <v>13.974415300546445</v>
      </c>
      <c r="O8" s="1">
        <f t="shared" si="8"/>
        <v>-2.0173501577287052</v>
      </c>
      <c r="P8" s="1">
        <f t="shared" si="9"/>
        <v>149.11083753943214</v>
      </c>
      <c r="Q8" s="1">
        <f t="shared" si="10"/>
        <v>46.454321297146777</v>
      </c>
      <c r="R8" s="1">
        <f t="shared" si="11"/>
        <v>-19.159213626262932</v>
      </c>
      <c r="S8" s="1" t="s">
        <v>14</v>
      </c>
      <c r="T8" s="1">
        <f t="shared" si="12"/>
        <v>-120.59259999999999</v>
      </c>
      <c r="U8" s="1">
        <f t="shared" si="13"/>
        <v>12.208399999999997</v>
      </c>
      <c r="X8" s="1">
        <f t="shared" si="0"/>
        <v>76.229721115323514</v>
      </c>
      <c r="Y8" s="1">
        <f t="shared" si="14"/>
        <v>21.475692399999996</v>
      </c>
      <c r="Z8" s="1">
        <f t="shared" si="15"/>
        <v>335.49919240000003</v>
      </c>
      <c r="AA8" s="1">
        <f t="shared" si="16"/>
        <v>47.022447999999997</v>
      </c>
      <c r="AB8" s="1">
        <f t="shared" si="17"/>
        <v>268.59275199999996</v>
      </c>
      <c r="AC8" s="1">
        <f t="shared" si="18"/>
        <v>-10.687768791832351</v>
      </c>
      <c r="AD8" s="1">
        <f t="shared" si="19"/>
        <v>-24.97862889714678</v>
      </c>
      <c r="AE8" s="1">
        <f t="shared" si="20"/>
        <v>0.56812670285322042</v>
      </c>
      <c r="AF8" s="1">
        <f t="shared" si="21"/>
        <v>2.2252489322424847</v>
      </c>
      <c r="AG8" s="1">
        <f t="shared" si="22"/>
        <v>43.82525795617336</v>
      </c>
      <c r="AH8" s="1">
        <f t="shared" si="23"/>
        <v>-29.518577877838183</v>
      </c>
      <c r="AI8" s="1">
        <f t="shared" si="24"/>
        <v>-10.359364251575251</v>
      </c>
      <c r="AJ8" s="1">
        <f t="shared" si="25"/>
        <v>-1</v>
      </c>
      <c r="AK8" s="1" t="s">
        <v>33</v>
      </c>
      <c r="AL8" s="4">
        <f>'Federstärke 55NR'!A8</f>
        <v>756</v>
      </c>
      <c r="AM8" s="1">
        <f t="shared" si="26"/>
        <v>243.41827985365231</v>
      </c>
      <c r="AN8" s="1">
        <f t="shared" si="1"/>
        <v>-2601.5982947813786</v>
      </c>
      <c r="AO8" s="1">
        <f t="shared" si="27"/>
        <v>-1225.2017474050497</v>
      </c>
      <c r="AP8" s="1">
        <f t="shared" si="28"/>
        <v>58.519891027395978</v>
      </c>
      <c r="AQ8" s="1">
        <f t="shared" si="29"/>
        <v>-1166.6818563776537</v>
      </c>
      <c r="AR8" s="1">
        <f t="shared" si="30"/>
        <v>1434.9164384037249</v>
      </c>
      <c r="AT8" s="1">
        <f t="shared" si="31"/>
        <v>296.17574671239453</v>
      </c>
      <c r="AU8" s="1">
        <f t="shared" si="32"/>
        <v>-3165.4579026103734</v>
      </c>
      <c r="AV8" s="1">
        <f t="shared" si="33"/>
        <v>1998.7760462327196</v>
      </c>
    </row>
    <row r="9" spans="1:48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2"/>
        <v>4.657</v>
      </c>
      <c r="H9" s="1">
        <f t="shared" si="3"/>
        <v>4.476</v>
      </c>
      <c r="J9" s="3">
        <f t="shared" si="4"/>
        <v>54.475999999999999</v>
      </c>
      <c r="L9" s="1">
        <f t="shared" si="5"/>
        <v>50.000630326026887</v>
      </c>
      <c r="M9" s="1">
        <f t="shared" si="6"/>
        <v>-0.45327754532775444</v>
      </c>
      <c r="N9" s="1">
        <f t="shared" si="7"/>
        <v>14.782142259414226</v>
      </c>
      <c r="O9" s="1">
        <f t="shared" si="8"/>
        <v>-1.9784053156146064</v>
      </c>
      <c r="P9" s="1">
        <f t="shared" si="9"/>
        <v>154.44599501661105</v>
      </c>
      <c r="Q9" s="1">
        <f t="shared" si="10"/>
        <v>45.787590875395409</v>
      </c>
      <c r="R9" s="1">
        <f t="shared" si="11"/>
        <v>-13.363415668763604</v>
      </c>
      <c r="S9" s="1">
        <f>5/50</f>
        <v>0.1</v>
      </c>
      <c r="T9" s="1">
        <f t="shared" si="12"/>
        <v>-120.0223</v>
      </c>
      <c r="U9" s="1">
        <f t="shared" si="13"/>
        <v>15.117699999999999</v>
      </c>
      <c r="X9" s="1">
        <f t="shared" si="0"/>
        <v>76.124421564830286</v>
      </c>
      <c r="Y9" s="1">
        <f t="shared" si="14"/>
        <v>27.667948200000001</v>
      </c>
      <c r="Z9" s="1">
        <f t="shared" si="15"/>
        <v>335.88515719999998</v>
      </c>
      <c r="AA9" s="1">
        <f t="shared" si="16"/>
        <v>52.043693999999995</v>
      </c>
      <c r="AB9" s="1">
        <f t="shared" si="17"/>
        <v>268.54208599999998</v>
      </c>
      <c r="AC9" s="1">
        <f t="shared" si="18"/>
        <v>-6.6492678391533468</v>
      </c>
      <c r="AD9" s="1">
        <f t="shared" si="19"/>
        <v>-18.119642675395408</v>
      </c>
      <c r="AE9" s="1">
        <f t="shared" si="20"/>
        <v>6.2561031246045857</v>
      </c>
      <c r="AF9" s="1">
        <f t="shared" si="21"/>
        <v>2.2083156970003595</v>
      </c>
      <c r="AG9" s="1">
        <f t="shared" si="22"/>
        <v>44.40380767254365</v>
      </c>
      <c r="AH9" s="1">
        <f t="shared" si="23"/>
        <v>-19.867099766588801</v>
      </c>
      <c r="AI9" s="1">
        <f t="shared" si="24"/>
        <v>-6.5036840978251966</v>
      </c>
      <c r="AJ9" s="1">
        <f t="shared" si="25"/>
        <v>-1</v>
      </c>
      <c r="AK9" s="1">
        <f>AK5+AK7</f>
        <v>11.2</v>
      </c>
      <c r="AL9" s="1" t="s">
        <v>44</v>
      </c>
      <c r="AM9" s="1">
        <f t="shared" si="26"/>
        <v>242.96297512727463</v>
      </c>
      <c r="AN9" s="1">
        <f t="shared" si="1"/>
        <v>-1615.5258966188017</v>
      </c>
      <c r="AO9" s="1">
        <f t="shared" si="27"/>
        <v>-888.76847322814479</v>
      </c>
      <c r="AP9" s="1">
        <f t="shared" si="28"/>
        <v>644.40990234989545</v>
      </c>
      <c r="AQ9" s="1">
        <f t="shared" si="29"/>
        <v>-244.35857087824934</v>
      </c>
      <c r="AR9" s="1">
        <f t="shared" si="30"/>
        <v>1371.1673257405523</v>
      </c>
      <c r="AT9" s="1">
        <f t="shared" si="31"/>
        <v>295.60712913973106</v>
      </c>
      <c r="AU9" s="1">
        <f t="shared" si="32"/>
        <v>-1965.5709768132638</v>
      </c>
      <c r="AV9" s="1">
        <f t="shared" si="33"/>
        <v>1721.2124059350144</v>
      </c>
    </row>
    <row r="10" spans="1:48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2"/>
        <v>4.9820000000000002</v>
      </c>
      <c r="H10" s="1">
        <f t="shared" si="3"/>
        <v>5.0780000000000003</v>
      </c>
      <c r="J10" s="3">
        <f t="shared" si="4"/>
        <v>55.078000000000003</v>
      </c>
      <c r="L10" s="1">
        <f t="shared" si="5"/>
        <v>49.999648498764479</v>
      </c>
      <c r="M10" s="1">
        <f t="shared" si="6"/>
        <v>-0.35021707670043423</v>
      </c>
      <c r="N10" s="1">
        <f t="shared" si="7"/>
        <v>15.395315484804634</v>
      </c>
      <c r="O10" s="1">
        <f t="shared" si="8"/>
        <v>-1.9626998223801206</v>
      </c>
      <c r="P10" s="1">
        <f t="shared" si="9"/>
        <v>159.76098046181207</v>
      </c>
      <c r="Q10" s="1">
        <f t="shared" si="10"/>
        <v>44.765026281306064</v>
      </c>
      <c r="R10" s="1">
        <f t="shared" si="11"/>
        <v>-7.9798189002548012</v>
      </c>
      <c r="S10" s="1" t="s">
        <v>31</v>
      </c>
      <c r="T10" s="1">
        <f t="shared" si="12"/>
        <v>-119.49640000000001</v>
      </c>
      <c r="U10" s="1">
        <f t="shared" si="13"/>
        <v>18.011200000000002</v>
      </c>
      <c r="X10" s="1">
        <f t="shared" si="0"/>
        <v>76.093440521506167</v>
      </c>
      <c r="Y10" s="1">
        <f t="shared" si="14"/>
        <v>33.772526600000006</v>
      </c>
      <c r="Z10" s="1">
        <f t="shared" si="15"/>
        <v>336.14310620000003</v>
      </c>
      <c r="AA10" s="1">
        <f t="shared" si="16"/>
        <v>56.967523999999997</v>
      </c>
      <c r="AB10" s="1">
        <f t="shared" si="17"/>
        <v>268.38576800000004</v>
      </c>
      <c r="AC10" s="1">
        <f t="shared" si="18"/>
        <v>-2.3403882200844572</v>
      </c>
      <c r="AD10" s="1">
        <f t="shared" si="19"/>
        <v>-10.992499681306057</v>
      </c>
      <c r="AE10" s="1">
        <f t="shared" si="20"/>
        <v>12.202497718693934</v>
      </c>
      <c r="AF10" s="1">
        <f t="shared" si="21"/>
        <v>2.1853200307376732</v>
      </c>
      <c r="AG10" s="1">
        <f t="shared" si="22"/>
        <v>44.366763056821341</v>
      </c>
      <c r="AH10" s="1">
        <f t="shared" si="23"/>
        <v>-10.286072014015978</v>
      </c>
      <c r="AI10" s="1">
        <f t="shared" si="24"/>
        <v>-2.3062531137611773</v>
      </c>
      <c r="AJ10" s="1">
        <f t="shared" si="25"/>
        <v>-1</v>
      </c>
      <c r="AK10" s="1">
        <v>12</v>
      </c>
      <c r="AL10" s="4">
        <f>'Federstärke 55NR'!A10</f>
        <v>22</v>
      </c>
      <c r="AM10" s="1">
        <f t="shared" si="26"/>
        <v>242.82901619404549</v>
      </c>
      <c r="AN10" s="1">
        <f t="shared" si="1"/>
        <v>-568.31416899524197</v>
      </c>
      <c r="AO10" s="1">
        <f t="shared" si="27"/>
        <v>-539.18210936806213</v>
      </c>
      <c r="AP10" s="1">
        <f t="shared" si="28"/>
        <v>1256.9182775140687</v>
      </c>
      <c r="AQ10" s="1">
        <f t="shared" si="29"/>
        <v>717.73616814600655</v>
      </c>
      <c r="AR10" s="1">
        <f t="shared" si="30"/>
        <v>1286.0503371412485</v>
      </c>
      <c r="AT10" s="1">
        <f t="shared" si="31"/>
        <v>295.43983150578083</v>
      </c>
      <c r="AU10" s="1">
        <f t="shared" si="32"/>
        <v>-691.44390139986638</v>
      </c>
      <c r="AV10" s="1">
        <f t="shared" si="33"/>
        <v>1409.1800695458728</v>
      </c>
    </row>
    <row r="11" spans="1:48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2"/>
        <v>5.2240000000000002</v>
      </c>
      <c r="H11" s="1">
        <f t="shared" si="3"/>
        <v>5.641</v>
      </c>
      <c r="J11" s="3">
        <f t="shared" si="4"/>
        <v>55.640999999999998</v>
      </c>
      <c r="L11" s="1">
        <f t="shared" si="5"/>
        <v>50.000619086167326</v>
      </c>
      <c r="M11" s="1">
        <f t="shared" si="6"/>
        <v>-0.24696969696969595</v>
      </c>
      <c r="N11" s="1">
        <f t="shared" si="7"/>
        <v>15.792595454545447</v>
      </c>
      <c r="O11" s="1">
        <f t="shared" si="8"/>
        <v>-1.986407766990292</v>
      </c>
      <c r="P11" s="1">
        <f t="shared" si="9"/>
        <v>165.65844660194176</v>
      </c>
      <c r="Q11" s="1">
        <f t="shared" si="10"/>
        <v>43.078811982544977</v>
      </c>
      <c r="R11" s="1">
        <f t="shared" si="11"/>
        <v>-2.7428634138709151</v>
      </c>
      <c r="S11" s="1" t="s">
        <v>22</v>
      </c>
      <c r="T11" s="1">
        <f t="shared" si="12"/>
        <v>-119.02069999999999</v>
      </c>
      <c r="U11" s="1">
        <f t="shared" si="13"/>
        <v>20.872499999999999</v>
      </c>
      <c r="X11" s="1">
        <f t="shared" si="0"/>
        <v>76.130569502270234</v>
      </c>
      <c r="Y11" s="1">
        <f t="shared" si="14"/>
        <v>39.778772799999992</v>
      </c>
      <c r="Z11" s="1">
        <f t="shared" si="15"/>
        <v>336.28784899999994</v>
      </c>
      <c r="AA11" s="1">
        <f t="shared" si="16"/>
        <v>61.788429999999991</v>
      </c>
      <c r="AB11" s="1">
        <f t="shared" si="17"/>
        <v>268.134794</v>
      </c>
      <c r="AC11" s="1">
        <f t="shared" si="18"/>
        <v>1.9285283991998563</v>
      </c>
      <c r="AD11" s="1">
        <f t="shared" si="19"/>
        <v>-3.3000391825449853</v>
      </c>
      <c r="AE11" s="1">
        <f t="shared" si="20"/>
        <v>18.709618017455014</v>
      </c>
      <c r="AF11" s="1">
        <f t="shared" si="21"/>
        <v>2.151557820575873</v>
      </c>
      <c r="AG11" s="1">
        <f t="shared" si="22"/>
        <v>43.334347050180966</v>
      </c>
      <c r="AH11" s="1">
        <f t="shared" si="23"/>
        <v>-0.83133951505912407</v>
      </c>
      <c r="AI11" s="1">
        <f t="shared" si="24"/>
        <v>1.9115238988117911</v>
      </c>
      <c r="AJ11" s="1">
        <f t="shared" si="25"/>
        <v>1</v>
      </c>
      <c r="AK11" s="1" t="s">
        <v>34</v>
      </c>
      <c r="AM11" s="1">
        <f t="shared" si="26"/>
        <v>242.98955819397122</v>
      </c>
      <c r="AN11" s="1">
        <f t="shared" si="1"/>
        <v>468.61226368609965</v>
      </c>
      <c r="AO11" s="1">
        <f t="shared" si="27"/>
        <v>-161.86692190383155</v>
      </c>
      <c r="AP11" s="1">
        <f t="shared" si="28"/>
        <v>1927.184203887954</v>
      </c>
      <c r="AQ11" s="1">
        <f t="shared" si="29"/>
        <v>1765.3172819841225</v>
      </c>
      <c r="AR11" s="1">
        <f t="shared" si="30"/>
        <v>1296.7050182980229</v>
      </c>
      <c r="AT11" s="1">
        <f t="shared" si="31"/>
        <v>295.64032800190677</v>
      </c>
      <c r="AU11" s="1">
        <f t="shared" si="32"/>
        <v>570.15076850043772</v>
      </c>
      <c r="AV11" s="1">
        <f t="shared" si="33"/>
        <v>1195.1665134836849</v>
      </c>
    </row>
    <row r="12" spans="1:48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2"/>
        <v>5.3869999999999996</v>
      </c>
      <c r="H12" s="1">
        <f t="shared" si="3"/>
        <v>6.1559999999999997</v>
      </c>
      <c r="J12" s="3">
        <f t="shared" si="4"/>
        <v>56.155999999999999</v>
      </c>
      <c r="L12" s="1">
        <f t="shared" si="5"/>
        <v>49.999547237950061</v>
      </c>
      <c r="M12" s="1">
        <f t="shared" si="6"/>
        <v>-0.14009661835748904</v>
      </c>
      <c r="N12" s="1">
        <f t="shared" si="7"/>
        <v>15.974589371980688</v>
      </c>
      <c r="O12" s="1">
        <f t="shared" si="8"/>
        <v>-2.0431965442764533</v>
      </c>
      <c r="P12" s="1">
        <f t="shared" si="9"/>
        <v>172.19932829373636</v>
      </c>
      <c r="Q12" s="1">
        <f t="shared" si="10"/>
        <v>41.044807157542778</v>
      </c>
      <c r="R12" s="1">
        <f t="shared" si="11"/>
        <v>2.2370560020833392</v>
      </c>
      <c r="S12" s="1">
        <f>-17.5/50</f>
        <v>-0.35</v>
      </c>
      <c r="T12" s="1">
        <f t="shared" si="12"/>
        <v>-118.5812</v>
      </c>
      <c r="U12" s="1">
        <f t="shared" si="13"/>
        <v>23.697000000000006</v>
      </c>
      <c r="X12" s="1">
        <f t="shared" si="0"/>
        <v>76.245517969517394</v>
      </c>
      <c r="Y12" s="1">
        <f t="shared" si="14"/>
        <v>45.692086800000013</v>
      </c>
      <c r="Z12" s="1">
        <f t="shared" si="15"/>
        <v>336.28787599999998</v>
      </c>
      <c r="AA12" s="1">
        <f t="shared" si="16"/>
        <v>66.509219999999999</v>
      </c>
      <c r="AB12" s="1">
        <f t="shared" si="17"/>
        <v>267.76276399999995</v>
      </c>
      <c r="AC12" s="1">
        <f t="shared" si="18"/>
        <v>6.156693796893312</v>
      </c>
      <c r="AD12" s="1">
        <f t="shared" si="19"/>
        <v>4.6472796424572351</v>
      </c>
      <c r="AE12" s="1">
        <f t="shared" si="20"/>
        <v>25.464412842457222</v>
      </c>
      <c r="AF12" s="1">
        <f t="shared" si="21"/>
        <v>2.1108697615050205</v>
      </c>
      <c r="AG12" s="1">
        <f t="shared" si="22"/>
        <v>41.631281854517255</v>
      </c>
      <c r="AH12" s="1">
        <f t="shared" si="23"/>
        <v>8.3657529221890545</v>
      </c>
      <c r="AI12" s="1">
        <f t="shared" si="24"/>
        <v>6.1286969201057158</v>
      </c>
      <c r="AJ12" s="1">
        <f t="shared" si="25"/>
        <v>1</v>
      </c>
      <c r="AK12" s="1" t="s">
        <v>37</v>
      </c>
      <c r="AM12" s="1">
        <f t="shared" si="26"/>
        <v>243.48658387150124</v>
      </c>
      <c r="AN12" s="1">
        <f t="shared" si="1"/>
        <v>1499.0723405484148</v>
      </c>
      <c r="AO12" s="1">
        <f t="shared" si="27"/>
        <v>227.94906646252741</v>
      </c>
      <c r="AP12" s="1">
        <f t="shared" si="28"/>
        <v>2622.9618448373062</v>
      </c>
      <c r="AQ12" s="1">
        <f t="shared" si="29"/>
        <v>2850.9109112998335</v>
      </c>
      <c r="AR12" s="1">
        <f t="shared" si="30"/>
        <v>1351.8385707514187</v>
      </c>
      <c r="AT12" s="1">
        <f t="shared" si="31"/>
        <v>296.26104972504146</v>
      </c>
      <c r="AU12" s="1">
        <f t="shared" si="32"/>
        <v>1823.9885671032639</v>
      </c>
      <c r="AV12" s="1">
        <f t="shared" si="33"/>
        <v>1026.9223441965696</v>
      </c>
    </row>
    <row r="13" spans="1:48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2"/>
        <v>5.4740000000000002</v>
      </c>
      <c r="H13" s="1">
        <f t="shared" si="3"/>
        <v>6.6189999999999998</v>
      </c>
      <c r="J13" s="3">
        <f t="shared" si="4"/>
        <v>56.619</v>
      </c>
      <c r="L13" s="1">
        <f t="shared" si="5"/>
        <v>50.000734044611789</v>
      </c>
      <c r="M13" s="1">
        <f t="shared" si="6"/>
        <v>-3.1034482758620283E-2</v>
      </c>
      <c r="N13" s="1">
        <f t="shared" si="7"/>
        <v>15.994324137931031</v>
      </c>
      <c r="O13" s="1">
        <f t="shared" si="8"/>
        <v>-2.1502463054187237</v>
      </c>
      <c r="P13" s="1">
        <f t="shared" si="9"/>
        <v>180.09306157635484</v>
      </c>
      <c r="Q13" s="1">
        <f t="shared" si="10"/>
        <v>38.71692666201762</v>
      </c>
      <c r="R13" s="1">
        <f t="shared" si="11"/>
        <v>6.7956022760063632</v>
      </c>
      <c r="S13" s="1" t="s">
        <v>23</v>
      </c>
      <c r="T13" s="1">
        <f t="shared" si="12"/>
        <v>-118.18509999999999</v>
      </c>
      <c r="U13" s="1">
        <f t="shared" si="13"/>
        <v>26.481299999999997</v>
      </c>
      <c r="X13" s="1">
        <f t="shared" si="0"/>
        <v>76.426242349732206</v>
      </c>
      <c r="Y13" s="1">
        <f t="shared" si="14"/>
        <v>51.5273234</v>
      </c>
      <c r="Z13" s="1">
        <f t="shared" si="15"/>
        <v>336.16239680000001</v>
      </c>
      <c r="AA13" s="1">
        <f t="shared" si="16"/>
        <v>71.144786000000011</v>
      </c>
      <c r="AB13" s="1">
        <f t="shared" si="17"/>
        <v>267.28248199999996</v>
      </c>
      <c r="AC13" s="1">
        <f t="shared" si="18"/>
        <v>10.457157226361314</v>
      </c>
      <c r="AD13" s="1">
        <f t="shared" si="19"/>
        <v>12.81039673798238</v>
      </c>
      <c r="AE13" s="1">
        <f t="shared" si="20"/>
        <v>32.42785933798239</v>
      </c>
      <c r="AF13" s="1">
        <f t="shared" si="21"/>
        <v>2.0645525820924333</v>
      </c>
      <c r="AG13" s="1">
        <f t="shared" si="22"/>
        <v>39.329732795483991</v>
      </c>
      <c r="AH13" s="1">
        <f t="shared" si="23"/>
        <v>17.234788350582612</v>
      </c>
      <c r="AI13" s="1">
        <f t="shared" si="24"/>
        <v>10.439186074576249</v>
      </c>
      <c r="AJ13" s="1">
        <f t="shared" si="25"/>
        <v>1</v>
      </c>
      <c r="AK13" s="1" t="s">
        <v>35</v>
      </c>
      <c r="AL13" s="1" t="s">
        <v>45</v>
      </c>
      <c r="AM13" s="1">
        <f t="shared" si="26"/>
        <v>244.26801801911205</v>
      </c>
      <c r="AN13" s="1">
        <f t="shared" si="1"/>
        <v>2554.349069797513</v>
      </c>
      <c r="AO13" s="1">
        <f t="shared" si="27"/>
        <v>628.34995999803584</v>
      </c>
      <c r="AP13" s="1">
        <f t="shared" si="28"/>
        <v>3340.2316511088766</v>
      </c>
      <c r="AQ13" s="1">
        <f t="shared" si="29"/>
        <v>3968.5816111069125</v>
      </c>
      <c r="AR13" s="1">
        <f t="shared" si="30"/>
        <v>1414.2325413093995</v>
      </c>
      <c r="AT13" s="1">
        <f t="shared" si="31"/>
        <v>297.23696137820144</v>
      </c>
      <c r="AU13" s="1">
        <f t="shared" si="32"/>
        <v>3108.253638617738</v>
      </c>
      <c r="AV13" s="1">
        <f t="shared" si="33"/>
        <v>860.3279724891745</v>
      </c>
    </row>
    <row r="14" spans="1:48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2"/>
        <v>5.492</v>
      </c>
      <c r="H14" s="1">
        <f t="shared" si="3"/>
        <v>7.0250000000000004</v>
      </c>
      <c r="J14" s="3">
        <f t="shared" si="4"/>
        <v>57.024999999999999</v>
      </c>
      <c r="L14" s="1">
        <f t="shared" si="5"/>
        <v>50.000692795200351</v>
      </c>
      <c r="M14" s="1">
        <f t="shared" si="6"/>
        <v>8.4112149532710401E-2</v>
      </c>
      <c r="N14" s="1">
        <f t="shared" si="7"/>
        <v>15.84889719626168</v>
      </c>
      <c r="O14" s="1">
        <f t="shared" si="8"/>
        <v>-2.3294797687861002</v>
      </c>
      <c r="P14" s="1">
        <f t="shared" si="9"/>
        <v>190.29510982658871</v>
      </c>
      <c r="Q14" s="1">
        <f t="shared" si="10"/>
        <v>36.138298961457764</v>
      </c>
      <c r="R14" s="1">
        <f t="shared" si="11"/>
        <v>10.964118604234768</v>
      </c>
      <c r="S14" s="1">
        <f>-331.37/50</f>
        <v>-6.6273999999999997</v>
      </c>
      <c r="T14" s="1">
        <f t="shared" si="12"/>
        <v>-117.8176</v>
      </c>
      <c r="U14" s="1">
        <f t="shared" si="13"/>
        <v>29.216200000000001</v>
      </c>
      <c r="X14" s="1">
        <f t="shared" si="0"/>
        <v>76.682230094070675</v>
      </c>
      <c r="Y14" s="1">
        <f t="shared" si="14"/>
        <v>57.272650400000003</v>
      </c>
      <c r="Z14" s="1">
        <f t="shared" si="15"/>
        <v>335.88847920000001</v>
      </c>
      <c r="AA14" s="1">
        <f t="shared" si="16"/>
        <v>75.685183999999992</v>
      </c>
      <c r="AB14" s="1">
        <f t="shared" si="17"/>
        <v>266.67679200000003</v>
      </c>
      <c r="AC14" s="1">
        <f t="shared" si="18"/>
        <v>14.7463117178325</v>
      </c>
      <c r="AD14" s="1">
        <f t="shared" si="19"/>
        <v>21.13435143854224</v>
      </c>
      <c r="AE14" s="1">
        <f t="shared" si="20"/>
        <v>39.546885038542229</v>
      </c>
      <c r="AF14" s="1">
        <f t="shared" si="21"/>
        <v>2.0126064270459851</v>
      </c>
      <c r="AG14" s="1">
        <f t="shared" si="22"/>
        <v>36.473638952770102</v>
      </c>
      <c r="AH14" s="1">
        <f t="shared" si="23"/>
        <v>25.706616912517212</v>
      </c>
      <c r="AI14" s="1">
        <f t="shared" si="24"/>
        <v>14.742498308282444</v>
      </c>
      <c r="AJ14" s="1">
        <f t="shared" si="25"/>
        <v>1</v>
      </c>
      <c r="AK14" s="1">
        <f>(AL16+AL14*AK16)</f>
        <v>307</v>
      </c>
      <c r="AL14" s="4">
        <f>'Federstärke 55NR'!I31</f>
        <v>45</v>
      </c>
      <c r="AM14" s="1">
        <f t="shared" si="26"/>
        <v>245.37488342685717</v>
      </c>
      <c r="AN14" s="1">
        <f t="shared" si="1"/>
        <v>3618.3745187392474</v>
      </c>
      <c r="AO14" s="1">
        <f t="shared" si="27"/>
        <v>1036.6399380604969</v>
      </c>
      <c r="AP14" s="1">
        <f t="shared" si="28"/>
        <v>4073.5268933950429</v>
      </c>
      <c r="AQ14" s="1">
        <f t="shared" si="29"/>
        <v>5110.16683145554</v>
      </c>
      <c r="AR14" s="1">
        <f t="shared" si="30"/>
        <v>1491.7923127162926</v>
      </c>
      <c r="AT14" s="1">
        <f t="shared" si="31"/>
        <v>298.61929519762919</v>
      </c>
      <c r="AU14" s="1">
        <f t="shared" si="32"/>
        <v>4403.5332119436816</v>
      </c>
      <c r="AV14" s="1">
        <f t="shared" si="33"/>
        <v>706.63361951185834</v>
      </c>
    </row>
    <row r="15" spans="1:48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2"/>
        <v>5.4470000000000001</v>
      </c>
      <c r="H15" s="1">
        <f t="shared" si="3"/>
        <v>7.3710000000000004</v>
      </c>
      <c r="J15" s="3">
        <f t="shared" si="4"/>
        <v>57.371000000000002</v>
      </c>
      <c r="L15" s="1">
        <f t="shared" si="5"/>
        <v>50.00035969870617</v>
      </c>
      <c r="M15" s="1">
        <f t="shared" si="6"/>
        <v>0.21311475409836028</v>
      </c>
      <c r="N15" s="1">
        <f t="shared" si="7"/>
        <v>15.492491803278694</v>
      </c>
      <c r="O15" s="1">
        <f t="shared" si="8"/>
        <v>-2.6232394366197318</v>
      </c>
      <c r="P15" s="1">
        <f t="shared" si="9"/>
        <v>204.5650316901413</v>
      </c>
      <c r="Q15" s="1">
        <f t="shared" si="10"/>
        <v>33.330206168467683</v>
      </c>
      <c r="R15" s="1">
        <f t="shared" si="11"/>
        <v>14.849404593279989</v>
      </c>
      <c r="S15" s="1">
        <v>371.1</v>
      </c>
      <c r="T15" s="1">
        <f t="shared" si="12"/>
        <v>-117.4752</v>
      </c>
      <c r="U15" s="1">
        <f t="shared" si="13"/>
        <v>31.897600000000001</v>
      </c>
      <c r="X15" s="1">
        <f t="shared" si="0"/>
        <v>77.010507833671625</v>
      </c>
      <c r="Y15" s="1">
        <f t="shared" si="14"/>
        <v>62.933717800000004</v>
      </c>
      <c r="Z15" s="1">
        <f t="shared" si="15"/>
        <v>335.46875060000002</v>
      </c>
      <c r="AA15" s="1">
        <f t="shared" si="16"/>
        <v>80.136711999999989</v>
      </c>
      <c r="AB15" s="1">
        <f t="shared" si="17"/>
        <v>265.94704399999995</v>
      </c>
      <c r="AC15" s="1">
        <f t="shared" si="18"/>
        <v>18.882981912282986</v>
      </c>
      <c r="AD15" s="1">
        <f t="shared" si="19"/>
        <v>29.603511631532321</v>
      </c>
      <c r="AE15" s="1">
        <f t="shared" si="20"/>
        <v>46.806505831532306</v>
      </c>
      <c r="AF15" s="1">
        <f t="shared" si="21"/>
        <v>1.9554041641927105</v>
      </c>
      <c r="AG15" s="1">
        <f t="shared" si="22"/>
        <v>33.100306582826818</v>
      </c>
      <c r="AH15" s="1">
        <f t="shared" si="23"/>
        <v>33.730986944347087</v>
      </c>
      <c r="AI15" s="1">
        <f t="shared" si="24"/>
        <v>18.881582351067099</v>
      </c>
      <c r="AJ15" s="1">
        <f t="shared" si="25"/>
        <v>1</v>
      </c>
      <c r="AK15" s="1" t="s">
        <v>36</v>
      </c>
      <c r="AL15" s="1" t="s">
        <v>35</v>
      </c>
      <c r="AM15" s="1">
        <f t="shared" si="26"/>
        <v>246.79432354511769</v>
      </c>
      <c r="AN15" s="1">
        <f t="shared" si="1"/>
        <v>4660.2127475565721</v>
      </c>
      <c r="AO15" s="1">
        <f t="shared" si="27"/>
        <v>1452.0522455266605</v>
      </c>
      <c r="AP15" s="1">
        <f t="shared" si="28"/>
        <v>4821.3041331769855</v>
      </c>
      <c r="AQ15" s="1">
        <f t="shared" si="29"/>
        <v>6273.3563787036455</v>
      </c>
      <c r="AR15" s="1">
        <f t="shared" si="30"/>
        <v>1613.1436311470734</v>
      </c>
      <c r="AT15" s="1">
        <f t="shared" si="31"/>
        <v>300.39199499147429</v>
      </c>
      <c r="AU15" s="1">
        <f t="shared" si="32"/>
        <v>5672.2966080186106</v>
      </c>
      <c r="AV15" s="1">
        <f t="shared" si="33"/>
        <v>601.05977068503489</v>
      </c>
    </row>
    <row r="16" spans="1:48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2"/>
        <v>5.343</v>
      </c>
      <c r="H16" s="1">
        <f t="shared" si="3"/>
        <v>7.6550000000000002</v>
      </c>
      <c r="J16" s="3">
        <f t="shared" si="4"/>
        <v>57.655000000000001</v>
      </c>
      <c r="L16" s="1">
        <f t="shared" si="5"/>
        <v>50.00018440965993</v>
      </c>
      <c r="M16" s="1">
        <f t="shared" si="6"/>
        <v>0.35600907029478551</v>
      </c>
      <c r="N16" s="1">
        <f t="shared" si="7"/>
        <v>14.972580498866204</v>
      </c>
      <c r="O16" s="1">
        <f t="shared" si="8"/>
        <v>-3.085201793721982</v>
      </c>
      <c r="P16" s="1">
        <f t="shared" si="9"/>
        <v>225.261286995516</v>
      </c>
      <c r="Q16" s="1">
        <f t="shared" si="10"/>
        <v>30.554463938194921</v>
      </c>
      <c r="R16" s="1">
        <f t="shared" si="11"/>
        <v>18.363956549425424</v>
      </c>
      <c r="S16" s="1" t="s">
        <v>32</v>
      </c>
      <c r="T16" s="1">
        <f t="shared" si="12"/>
        <v>-117.15409999999999</v>
      </c>
      <c r="U16" s="1">
        <f t="shared" si="13"/>
        <v>34.528500000000001</v>
      </c>
      <c r="X16" s="1">
        <f t="shared" si="0"/>
        <v>77.408197260109347</v>
      </c>
      <c r="Y16" s="1">
        <f t="shared" si="14"/>
        <v>68.527780399999997</v>
      </c>
      <c r="Z16" s="1">
        <f t="shared" si="15"/>
        <v>334.90191099999998</v>
      </c>
      <c r="AA16" s="1">
        <f t="shared" si="16"/>
        <v>84.514070000000004</v>
      </c>
      <c r="AB16" s="1">
        <f t="shared" si="17"/>
        <v>265.090642</v>
      </c>
      <c r="AC16" s="1">
        <f t="shared" si="18"/>
        <v>22.956688615896635</v>
      </c>
      <c r="AD16" s="1">
        <f t="shared" si="19"/>
        <v>37.973316461805076</v>
      </c>
      <c r="AE16" s="1">
        <f t="shared" si="20"/>
        <v>53.959606061805083</v>
      </c>
      <c r="AF16" s="1">
        <f t="shared" si="21"/>
        <v>1.8965219402512459</v>
      </c>
      <c r="AG16" s="1">
        <f t="shared" si="22"/>
        <v>29.496165899673841</v>
      </c>
      <c r="AH16" s="1">
        <f t="shared" si="23"/>
        <v>41.296238543786572</v>
      </c>
      <c r="AI16" s="1">
        <f t="shared" si="24"/>
        <v>22.932281994361148</v>
      </c>
      <c r="AJ16" s="1">
        <f t="shared" si="25"/>
        <v>1</v>
      </c>
      <c r="AK16" s="1">
        <f>'Federstärke 55NR'!H31</f>
        <v>5.4</v>
      </c>
      <c r="AL16" s="1">
        <f>'Federstärke 55NR'!G31</f>
        <v>64</v>
      </c>
      <c r="AM16" s="1">
        <f t="shared" si="26"/>
        <v>248.51389285609179</v>
      </c>
      <c r="AN16" s="1">
        <f t="shared" si="1"/>
        <v>5705.0560550215987</v>
      </c>
      <c r="AO16" s="1">
        <f t="shared" si="27"/>
        <v>1862.5911724515393</v>
      </c>
      <c r="AP16" s="1">
        <f t="shared" si="28"/>
        <v>5558.1092223962332</v>
      </c>
      <c r="AQ16" s="1">
        <f t="shared" si="29"/>
        <v>7420.7003948477723</v>
      </c>
      <c r="AR16" s="1">
        <f t="shared" si="30"/>
        <v>1715.6443398261736</v>
      </c>
      <c r="AT16" s="1">
        <f t="shared" si="31"/>
        <v>302.53951789423797</v>
      </c>
      <c r="AU16" s="1">
        <f t="shared" si="32"/>
        <v>6945.305506301509</v>
      </c>
      <c r="AV16" s="1">
        <f t="shared" si="33"/>
        <v>475.39488854626325</v>
      </c>
    </row>
    <row r="17" spans="1:48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2"/>
        <v>5.1859999999999999</v>
      </c>
      <c r="H17" s="1">
        <f t="shared" si="3"/>
        <v>7.8780000000000001</v>
      </c>
      <c r="J17" s="3">
        <f t="shared" si="4"/>
        <v>57.878</v>
      </c>
      <c r="L17" s="1">
        <f t="shared" si="5"/>
        <v>50.000696895143371</v>
      </c>
      <c r="M17" s="1">
        <f t="shared" si="6"/>
        <v>0.52030456852791884</v>
      </c>
      <c r="N17" s="1">
        <f t="shared" si="7"/>
        <v>14.266063451776647</v>
      </c>
      <c r="O17" s="1">
        <f t="shared" si="8"/>
        <v>-3.9750000000001022</v>
      </c>
      <c r="P17" s="1">
        <f t="shared" si="9"/>
        <v>262.55375000000379</v>
      </c>
      <c r="Q17" s="1">
        <f t="shared" si="10"/>
        <v>27.61633641984001</v>
      </c>
      <c r="R17" s="1">
        <f t="shared" si="11"/>
        <v>21.501937731135033</v>
      </c>
      <c r="S17" s="1" t="s">
        <v>38</v>
      </c>
      <c r="T17" s="1">
        <f t="shared" si="12"/>
        <v>-116.8506</v>
      </c>
      <c r="U17" s="1">
        <f t="shared" si="13"/>
        <v>37.103799999999993</v>
      </c>
      <c r="X17" s="1">
        <f t="shared" si="0"/>
        <v>77.872138938133688</v>
      </c>
      <c r="Y17" s="1">
        <f t="shared" si="14"/>
        <v>74.047233399999982</v>
      </c>
      <c r="Z17" s="1">
        <f t="shared" si="15"/>
        <v>334.19388779999997</v>
      </c>
      <c r="AA17" s="1">
        <f t="shared" si="16"/>
        <v>88.812855999999982</v>
      </c>
      <c r="AB17" s="1">
        <f t="shared" si="17"/>
        <v>264.11353199999996</v>
      </c>
      <c r="AC17" s="1">
        <f t="shared" si="18"/>
        <v>26.95109187200061</v>
      </c>
      <c r="AD17" s="1">
        <f t="shared" si="19"/>
        <v>46.430896980159972</v>
      </c>
      <c r="AE17" s="1">
        <f t="shared" si="20"/>
        <v>61.196519580159972</v>
      </c>
      <c r="AF17" s="1">
        <f t="shared" si="21"/>
        <v>1.8335914379116656</v>
      </c>
      <c r="AG17" s="1">
        <f t="shared" si="22"/>
        <v>25.490003170219822</v>
      </c>
      <c r="AH17" s="1">
        <f t="shared" si="23"/>
        <v>48.369019076241671</v>
      </c>
      <c r="AI17" s="1">
        <f t="shared" si="24"/>
        <v>26.867081345106637</v>
      </c>
      <c r="AJ17" s="1">
        <f t="shared" si="25"/>
        <v>1</v>
      </c>
      <c r="AL17" s="1" t="s">
        <v>46</v>
      </c>
      <c r="AM17" s="1">
        <f t="shared" si="26"/>
        <v>250.51993027770121</v>
      </c>
      <c r="AN17" s="1">
        <f t="shared" si="1"/>
        <v>6751.7856566815126</v>
      </c>
      <c r="AO17" s="1">
        <f t="shared" si="27"/>
        <v>2277.4354968768466</v>
      </c>
      <c r="AP17" s="1">
        <f t="shared" si="28"/>
        <v>6303.5474993543785</v>
      </c>
      <c r="AQ17" s="1">
        <f t="shared" si="29"/>
        <v>8580.9829962312251</v>
      </c>
      <c r="AR17" s="1">
        <f t="shared" si="30"/>
        <v>1829.1973395497125</v>
      </c>
      <c r="AT17" s="1">
        <f t="shared" si="31"/>
        <v>305.04480295556942</v>
      </c>
      <c r="AU17" s="1">
        <f t="shared" si="32"/>
        <v>8221.2905095318747</v>
      </c>
      <c r="AV17" s="1">
        <f t="shared" si="33"/>
        <v>359.69248669935041</v>
      </c>
    </row>
    <row r="18" spans="1:48" ht="15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2"/>
        <v>4.9809999999999999</v>
      </c>
      <c r="H18" s="1">
        <f t="shared" si="3"/>
        <v>8.0380000000000003</v>
      </c>
      <c r="J18" s="3">
        <f t="shared" si="4"/>
        <v>58.037999999999997</v>
      </c>
      <c r="L18" s="1">
        <f t="shared" si="5"/>
        <v>49.999954929979687</v>
      </c>
      <c r="M18" s="1">
        <f t="shared" si="6"/>
        <v>0.71469740634005918</v>
      </c>
      <c r="N18" s="1">
        <f t="shared" si="7"/>
        <v>13.354429394812662</v>
      </c>
      <c r="O18" s="1">
        <f t="shared" si="8"/>
        <v>-5.8899999999999029</v>
      </c>
      <c r="P18" s="1">
        <f t="shared" si="9"/>
        <v>340.67334999999633</v>
      </c>
      <c r="Q18" s="1">
        <f t="shared" si="10"/>
        <v>24.77925183150591</v>
      </c>
      <c r="R18" s="1">
        <f t="shared" si="11"/>
        <v>24.386881712430764</v>
      </c>
      <c r="S18" s="1">
        <f>(3.9+AL10/2)/50</f>
        <v>0.29799999999999999</v>
      </c>
      <c r="T18" s="1">
        <f t="shared" si="12"/>
        <v>-116.5547</v>
      </c>
      <c r="U18" s="1">
        <f t="shared" si="13"/>
        <v>39.623700000000007</v>
      </c>
      <c r="X18" s="1">
        <f t="shared" si="0"/>
        <v>78.405433981198001</v>
      </c>
      <c r="Y18" s="1">
        <f t="shared" si="14"/>
        <v>79.497776800000011</v>
      </c>
      <c r="Z18" s="1">
        <f t="shared" si="15"/>
        <v>333.33142619999995</v>
      </c>
      <c r="AA18" s="1">
        <f t="shared" si="16"/>
        <v>93.037474000000003</v>
      </c>
      <c r="AB18" s="1">
        <f t="shared" si="17"/>
        <v>263.0050139999999</v>
      </c>
      <c r="AC18" s="1">
        <f t="shared" si="18"/>
        <v>30.760732670203716</v>
      </c>
      <c r="AD18" s="1">
        <f t="shared" si="19"/>
        <v>54.718524968494101</v>
      </c>
      <c r="AE18" s="1">
        <f t="shared" si="20"/>
        <v>68.258222168494086</v>
      </c>
      <c r="AF18" s="1">
        <f t="shared" si="21"/>
        <v>1.7700917453360698</v>
      </c>
      <c r="AG18" s="1">
        <f t="shared" si="22"/>
        <v>21.380230282836834</v>
      </c>
      <c r="AH18" s="1">
        <f t="shared" si="23"/>
        <v>54.959243854068127</v>
      </c>
      <c r="AI18" s="1">
        <f t="shared" si="24"/>
        <v>30.572362141637363</v>
      </c>
      <c r="AJ18" s="1">
        <f t="shared" si="25"/>
        <v>1</v>
      </c>
      <c r="AK18" s="1" t="s">
        <v>47</v>
      </c>
      <c r="AL18" s="4" t="str">
        <f>'Federstärke 55NR'!A22</f>
        <v>Feder</v>
      </c>
      <c r="AM18" s="1">
        <f t="shared" si="26"/>
        <v>252.82584471440703</v>
      </c>
      <c r="AN18" s="1">
        <f t="shared" si="1"/>
        <v>7777.108221378312</v>
      </c>
      <c r="AO18" s="1">
        <f t="shared" si="27"/>
        <v>2683.9436497046358</v>
      </c>
      <c r="AP18" s="1">
        <f t="shared" si="28"/>
        <v>7030.9381744657339</v>
      </c>
      <c r="AQ18" s="1">
        <f t="shared" si="29"/>
        <v>9714.8818241703702</v>
      </c>
      <c r="AR18" s="1">
        <f t="shared" si="30"/>
        <v>1937.7736027920582</v>
      </c>
      <c r="AT18" s="1">
        <f t="shared" si="31"/>
        <v>307.92459618811671</v>
      </c>
      <c r="AU18" s="1">
        <f t="shared" si="32"/>
        <v>9471.9861859230878</v>
      </c>
      <c r="AV18" s="1">
        <f t="shared" si="33"/>
        <v>242.89563824728248</v>
      </c>
    </row>
    <row r="19" spans="1:48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2"/>
        <v>4.7329999999999997</v>
      </c>
      <c r="H19" s="1">
        <f t="shared" si="3"/>
        <v>8.1379999999999999</v>
      </c>
      <c r="J19" s="3">
        <f t="shared" si="4"/>
        <v>58.137999999999998</v>
      </c>
      <c r="L19" s="1">
        <f t="shared" si="5"/>
        <v>50.000850162772238</v>
      </c>
      <c r="M19" s="1">
        <f t="shared" si="6"/>
        <v>0.94719471947194434</v>
      </c>
      <c r="N19" s="1">
        <f t="shared" si="7"/>
        <v>12.252699669967024</v>
      </c>
      <c r="O19" s="1">
        <f t="shared" si="8"/>
        <v>-13.625000000000245</v>
      </c>
      <c r="P19" s="1">
        <f t="shared" si="9"/>
        <v>651.08362500000953</v>
      </c>
      <c r="Q19" s="1">
        <f t="shared" si="10"/>
        <v>21.919516504826845</v>
      </c>
      <c r="R19" s="1">
        <f t="shared" si="11"/>
        <v>26.888400121733625</v>
      </c>
      <c r="S19" s="1" t="s">
        <v>23</v>
      </c>
      <c r="T19" s="1">
        <f t="shared" si="12"/>
        <v>-116.2689</v>
      </c>
      <c r="U19" s="1">
        <f t="shared" si="13"/>
        <v>42.087900000000005</v>
      </c>
      <c r="X19" s="1">
        <f t="shared" si="0"/>
        <v>78.998774177957969</v>
      </c>
      <c r="Y19" s="1">
        <f t="shared" si="14"/>
        <v>84.883360599999989</v>
      </c>
      <c r="Z19" s="1">
        <f t="shared" si="15"/>
        <v>332.33440839999997</v>
      </c>
      <c r="AA19" s="1">
        <f t="shared" si="16"/>
        <v>97.193817999999993</v>
      </c>
      <c r="AB19" s="1">
        <f t="shared" si="17"/>
        <v>261.781138</v>
      </c>
      <c r="AC19" s="1">
        <f t="shared" si="18"/>
        <v>34.513402433450523</v>
      </c>
      <c r="AD19" s="1">
        <f t="shared" si="19"/>
        <v>62.963844095173144</v>
      </c>
      <c r="AE19" s="1">
        <f t="shared" si="20"/>
        <v>75.274301495173148</v>
      </c>
      <c r="AF19" s="1">
        <f t="shared" si="21"/>
        <v>1.7047043281169609</v>
      </c>
      <c r="AG19" s="1">
        <f t="shared" si="22"/>
        <v>17.057900676788421</v>
      </c>
      <c r="AH19" s="1">
        <f t="shared" si="23"/>
        <v>61.05767929285274</v>
      </c>
      <c r="AI19" s="1">
        <f t="shared" si="24"/>
        <v>34.169279171119115</v>
      </c>
      <c r="AJ19" s="1">
        <f t="shared" si="25"/>
        <v>1</v>
      </c>
      <c r="AK19" s="1" t="s">
        <v>35</v>
      </c>
      <c r="AM19" s="1">
        <f t="shared" si="26"/>
        <v>255.39138839117743</v>
      </c>
      <c r="AN19" s="1">
        <f t="shared" si="1"/>
        <v>8814.4257655823712</v>
      </c>
      <c r="AO19" s="1">
        <f t="shared" si="27"/>
        <v>3088.3765528682429</v>
      </c>
      <c r="AP19" s="1">
        <f t="shared" si="28"/>
        <v>7753.6294255103112</v>
      </c>
      <c r="AQ19" s="1">
        <f t="shared" si="29"/>
        <v>10842.005978378555</v>
      </c>
      <c r="AR19" s="1">
        <f t="shared" si="30"/>
        <v>2027.5802127961833</v>
      </c>
      <c r="AT19" s="1">
        <f t="shared" si="31"/>
        <v>311.12863325062057</v>
      </c>
      <c r="AU19" s="1">
        <f t="shared" si="32"/>
        <v>10738.107727948103</v>
      </c>
      <c r="AV19" s="1">
        <f t="shared" si="33"/>
        <v>103.8982504304513</v>
      </c>
    </row>
    <row r="20" spans="1:48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2"/>
        <v>4.4459999999999997</v>
      </c>
      <c r="H20" s="1">
        <f t="shared" si="3"/>
        <v>8.1780000000000008</v>
      </c>
      <c r="J20" s="3">
        <f t="shared" si="4"/>
        <v>58.177999999999997</v>
      </c>
      <c r="L20" s="1">
        <f t="shared" si="5"/>
        <v>50.00021209955014</v>
      </c>
      <c r="M20" s="1">
        <f t="shared" si="6"/>
        <v>1.2393822393822367</v>
      </c>
      <c r="N20" s="1">
        <f t="shared" si="7"/>
        <v>10.88625482625485</v>
      </c>
      <c r="O20" s="1">
        <f t="shared" si="8"/>
        <v>28.111111111110059</v>
      </c>
      <c r="P20" s="1">
        <f t="shared" si="9"/>
        <v>-1016.5397777777353</v>
      </c>
      <c r="Q20" s="1">
        <f t="shared" si="10"/>
        <v>19.117229812573793</v>
      </c>
      <c r="R20" s="1">
        <f t="shared" si="11"/>
        <v>29.136682509019991</v>
      </c>
      <c r="S20" s="1">
        <f>-(645.5-AL8/2)/50</f>
        <v>-5.35</v>
      </c>
      <c r="T20" s="1">
        <f t="shared" si="12"/>
        <v>-115.9816</v>
      </c>
      <c r="U20" s="1">
        <f t="shared" si="13"/>
        <v>44.497199999999999</v>
      </c>
      <c r="X20" s="1">
        <f t="shared" si="0"/>
        <v>79.657106314502784</v>
      </c>
      <c r="Y20" s="1">
        <f t="shared" si="14"/>
        <v>90.202407399999998</v>
      </c>
      <c r="Z20" s="1">
        <f t="shared" si="15"/>
        <v>331.18560219999995</v>
      </c>
      <c r="AA20" s="1">
        <f t="shared" si="16"/>
        <v>101.27964399999999</v>
      </c>
      <c r="AB20" s="1">
        <f t="shared" si="17"/>
        <v>260.42915199999999</v>
      </c>
      <c r="AC20" s="1">
        <f t="shared" si="18"/>
        <v>38.096236049189962</v>
      </c>
      <c r="AD20" s="1">
        <f t="shared" si="19"/>
        <v>71.085177587426202</v>
      </c>
      <c r="AE20" s="1">
        <f t="shared" si="20"/>
        <v>82.162414187426194</v>
      </c>
      <c r="AF20" s="1">
        <f t="shared" si="21"/>
        <v>1.6385636609545842</v>
      </c>
      <c r="AG20" s="1">
        <f t="shared" si="22"/>
        <v>12.643025683077312</v>
      </c>
      <c r="AH20" s="1">
        <f t="shared" si="23"/>
        <v>66.678763991074391</v>
      </c>
      <c r="AI20" s="1">
        <f t="shared" si="24"/>
        <v>37.5420814820544</v>
      </c>
      <c r="AJ20" s="1">
        <f t="shared" si="25"/>
        <v>1</v>
      </c>
      <c r="AK20" s="1">
        <v>32</v>
      </c>
      <c r="AL20" s="1" t="s">
        <v>51</v>
      </c>
      <c r="AM20" s="1">
        <f t="shared" si="26"/>
        <v>258.23795071638352</v>
      </c>
      <c r="AN20" s="1">
        <f t="shared" si="1"/>
        <v>9837.8939273504311</v>
      </c>
      <c r="AO20" s="1">
        <f t="shared" si="27"/>
        <v>3486.7279606632555</v>
      </c>
      <c r="AP20" s="1">
        <f t="shared" si="28"/>
        <v>8463.1394733758352</v>
      </c>
      <c r="AQ20" s="1">
        <f t="shared" si="29"/>
        <v>11949.86743403909</v>
      </c>
      <c r="AR20" s="1">
        <f t="shared" si="30"/>
        <v>2111.9735066886587</v>
      </c>
      <c r="AT20" s="1">
        <f t="shared" si="31"/>
        <v>314.68362678796257</v>
      </c>
      <c r="AU20" s="1">
        <f t="shared" si="32"/>
        <v>11988.261726929419</v>
      </c>
      <c r="AV20" s="1">
        <f t="shared" si="33"/>
        <v>-38.39429289032887</v>
      </c>
    </row>
    <row r="21" spans="1:48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2"/>
        <v>4.125</v>
      </c>
      <c r="H21" s="2">
        <f t="shared" si="3"/>
        <v>8.16</v>
      </c>
      <c r="J21" s="3">
        <f t="shared" si="4"/>
        <v>58.16</v>
      </c>
      <c r="L21" s="2">
        <f t="shared" si="5"/>
        <v>49.999934599957228</v>
      </c>
      <c r="M21" s="1">
        <f t="shared" si="6"/>
        <v>1.6313364055299504</v>
      </c>
      <c r="N21" s="1">
        <f t="shared" si="7"/>
        <v>9.1039677419355112</v>
      </c>
      <c r="O21" s="1">
        <f t="shared" si="8"/>
        <v>6.3378378378380198</v>
      </c>
      <c r="P21" s="1">
        <f t="shared" si="9"/>
        <v>-145.34825675676427</v>
      </c>
      <c r="Q21" s="1">
        <f t="shared" si="10"/>
        <v>16.408390257618212</v>
      </c>
      <c r="R21" s="1">
        <f t="shared" si="11"/>
        <v>31.319588254363307</v>
      </c>
      <c r="S21" s="1"/>
      <c r="T21" s="1">
        <f t="shared" si="12"/>
        <v>-115.69279999999999</v>
      </c>
      <c r="U21" s="1">
        <f t="shared" si="13"/>
        <v>46.851399999999991</v>
      </c>
      <c r="X21" s="1">
        <f t="shared" si="0"/>
        <v>80.373873104386348</v>
      </c>
      <c r="Y21" s="1">
        <f t="shared" si="14"/>
        <v>95.459217199999983</v>
      </c>
      <c r="Z21" s="1">
        <f t="shared" si="15"/>
        <v>329.89826239999996</v>
      </c>
      <c r="AA21" s="1">
        <f t="shared" si="16"/>
        <v>105.30054799999999</v>
      </c>
      <c r="AB21" s="1">
        <f t="shared" si="17"/>
        <v>258.95975599999997</v>
      </c>
      <c r="AC21" s="1">
        <f t="shared" si="18"/>
        <v>41.344042347069497</v>
      </c>
      <c r="AD21" s="1">
        <f t="shared" si="19"/>
        <v>79.050826942381775</v>
      </c>
      <c r="AE21" s="1">
        <f t="shared" si="20"/>
        <v>88.892157742381784</v>
      </c>
      <c r="AF21" s="1">
        <f t="shared" si="21"/>
        <v>1.5729294740639539</v>
      </c>
      <c r="AG21" s="1">
        <f t="shared" si="22"/>
        <v>8.2339090589715482</v>
      </c>
      <c r="AH21" s="1">
        <f t="shared" si="23"/>
        <v>71.847451444139892</v>
      </c>
      <c r="AI21" s="1">
        <f t="shared" si="24"/>
        <v>40.527863189776582</v>
      </c>
      <c r="AJ21" s="1">
        <f t="shared" si="25"/>
        <v>1</v>
      </c>
      <c r="AK21" s="2" t="s">
        <v>36</v>
      </c>
      <c r="AL21" s="2">
        <f>SIGN(AR89)</f>
        <v>-1</v>
      </c>
      <c r="AM21" s="1">
        <f t="shared" si="26"/>
        <v>261.3371786391611</v>
      </c>
      <c r="AN21" s="1">
        <f t="shared" si="1"/>
        <v>10804.735380521142</v>
      </c>
      <c r="AO21" s="1">
        <f t="shared" si="27"/>
        <v>3877.4430615238266</v>
      </c>
      <c r="AP21" s="1">
        <f t="shared" si="28"/>
        <v>9156.3367082540371</v>
      </c>
      <c r="AQ21" s="1">
        <f t="shared" si="29"/>
        <v>13033.779769777864</v>
      </c>
      <c r="AR21" s="1">
        <f t="shared" si="30"/>
        <v>2229.0443892567218</v>
      </c>
      <c r="AT21" s="1">
        <f t="shared" si="31"/>
        <v>318.55416745333383</v>
      </c>
      <c r="AU21" s="1">
        <f t="shared" si="32"/>
        <v>13170.316989026102</v>
      </c>
      <c r="AV21" s="1">
        <f t="shared" si="33"/>
        <v>-136.53721924823731</v>
      </c>
    </row>
    <row r="22" spans="1:48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2"/>
        <v>3.7709999999999999</v>
      </c>
      <c r="H22" s="1">
        <f t="shared" si="3"/>
        <v>8.0860000000000003</v>
      </c>
      <c r="J22" s="3">
        <f t="shared" si="4"/>
        <v>58.085999999999999</v>
      </c>
      <c r="L22" s="1">
        <f t="shared" si="5"/>
        <v>50.000344258814856</v>
      </c>
      <c r="M22" s="1">
        <f t="shared" si="6"/>
        <v>2.1404494382022574</v>
      </c>
      <c r="N22" s="1">
        <f t="shared" si="7"/>
        <v>7.0522415730336387</v>
      </c>
      <c r="O22" s="1">
        <f t="shared" si="8"/>
        <v>3.4330708661418576</v>
      </c>
      <c r="P22" s="1">
        <f t="shared" si="9"/>
        <v>-28.761929133863546</v>
      </c>
      <c r="Q22" s="1">
        <f t="shared" si="10"/>
        <v>13.853309999658562</v>
      </c>
      <c r="R22" s="1">
        <f t="shared" si="11"/>
        <v>33.178430392527702</v>
      </c>
      <c r="T22" s="1">
        <f t="shared" si="12"/>
        <v>-115.4016</v>
      </c>
      <c r="U22" s="1">
        <f t="shared" si="13"/>
        <v>49.154999999999994</v>
      </c>
      <c r="X22" s="1">
        <f t="shared" si="0"/>
        <v>81.144632426057598</v>
      </c>
      <c r="Y22" s="1">
        <f t="shared" si="14"/>
        <v>100.66141739999999</v>
      </c>
      <c r="Z22" s="1">
        <f t="shared" si="15"/>
        <v>328.47473899999994</v>
      </c>
      <c r="AA22" s="1">
        <f t="shared" si="16"/>
        <v>109.26288</v>
      </c>
      <c r="AB22" s="1">
        <f t="shared" si="17"/>
        <v>257.37465199999997</v>
      </c>
      <c r="AC22" s="1">
        <f t="shared" si="18"/>
        <v>44.552480446388628</v>
      </c>
      <c r="AD22" s="1">
        <f t="shared" si="19"/>
        <v>86.808107400341427</v>
      </c>
      <c r="AE22" s="1">
        <f t="shared" si="20"/>
        <v>95.409570000341432</v>
      </c>
      <c r="AF22" s="1">
        <f t="shared" si="21"/>
        <v>1.5081860629728174</v>
      </c>
      <c r="AG22" s="1">
        <f t="shared" si="22"/>
        <v>3.8633407621896225</v>
      </c>
      <c r="AH22" s="1">
        <f t="shared" si="23"/>
        <v>76.596445415790399</v>
      </c>
      <c r="AI22" s="1">
        <f t="shared" si="24"/>
        <v>43.418015023262697</v>
      </c>
      <c r="AJ22" s="1">
        <f t="shared" si="25"/>
        <v>1</v>
      </c>
      <c r="AK22" s="1">
        <v>2.7</v>
      </c>
      <c r="AM22" s="1">
        <f t="shared" si="26"/>
        <v>264.66986487013543</v>
      </c>
      <c r="AN22" s="1">
        <f t="shared" si="1"/>
        <v>11791.698979375029</v>
      </c>
      <c r="AO22" s="1">
        <f t="shared" si="27"/>
        <v>4257.9376679867473</v>
      </c>
      <c r="AP22" s="1">
        <f t="shared" si="28"/>
        <v>9827.6627578851694</v>
      </c>
      <c r="AQ22" s="1">
        <f t="shared" si="29"/>
        <v>14085.600425871917</v>
      </c>
      <c r="AR22" s="1">
        <f t="shared" si="30"/>
        <v>2293.9014464968877</v>
      </c>
      <c r="AT22" s="1">
        <f t="shared" si="31"/>
        <v>322.71626779035853</v>
      </c>
      <c r="AU22" s="1">
        <f t="shared" si="32"/>
        <v>14377.810210461465</v>
      </c>
      <c r="AV22" s="1">
        <f t="shared" si="33"/>
        <v>-292.20978458954778</v>
      </c>
    </row>
    <row r="23" spans="1:48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2"/>
        <v>3.39</v>
      </c>
      <c r="H23" s="1">
        <f t="shared" si="3"/>
        <v>7.9589999999999996</v>
      </c>
      <c r="J23" s="3">
        <f t="shared" si="4"/>
        <v>57.959000000000003</v>
      </c>
      <c r="L23" s="1">
        <f t="shared" si="5"/>
        <v>50.000771234051989</v>
      </c>
      <c r="M23" s="1">
        <f t="shared" si="6"/>
        <v>2.8865248226950353</v>
      </c>
      <c r="N23" s="1">
        <f t="shared" si="7"/>
        <v>4.3031773049645388</v>
      </c>
      <c r="O23" s="1">
        <f t="shared" si="8"/>
        <v>2.2625698324022152</v>
      </c>
      <c r="P23" s="1">
        <f t="shared" si="9"/>
        <v>18.400983240224306</v>
      </c>
      <c r="Q23" s="1">
        <f t="shared" si="10"/>
        <v>11.29713373126779</v>
      </c>
      <c r="R23" s="1">
        <f t="shared" si="11"/>
        <v>34.761045593092128</v>
      </c>
      <c r="T23" s="1">
        <f t="shared" si="12"/>
        <v>-115.10180000000001</v>
      </c>
      <c r="U23" s="1">
        <f t="shared" si="13"/>
        <v>51.405999999999999</v>
      </c>
      <c r="X23" s="1">
        <f t="shared" si="0"/>
        <v>81.969125597629713</v>
      </c>
      <c r="Y23" s="1">
        <f t="shared" si="14"/>
        <v>105.80175319999998</v>
      </c>
      <c r="Z23" s="1">
        <f t="shared" si="15"/>
        <v>326.91733200000004</v>
      </c>
      <c r="AA23" s="1">
        <f t="shared" si="16"/>
        <v>113.16193999999999</v>
      </c>
      <c r="AB23" s="1">
        <f t="shared" si="17"/>
        <v>255.67743600000003</v>
      </c>
      <c r="AC23" s="1">
        <f t="shared" si="18"/>
        <v>47.647197533175252</v>
      </c>
      <c r="AD23" s="1">
        <f t="shared" si="19"/>
        <v>94.504619468732187</v>
      </c>
      <c r="AE23" s="1">
        <f t="shared" si="20"/>
        <v>101.8648062687322</v>
      </c>
      <c r="AF23" s="1">
        <f t="shared" si="21"/>
        <v>1.4426383680132306</v>
      </c>
      <c r="AG23" s="1">
        <f t="shared" si="22"/>
        <v>-0.58776309617222466</v>
      </c>
      <c r="AH23" s="1">
        <f t="shared" si="23"/>
        <v>80.902184072398512</v>
      </c>
      <c r="AI23" s="1">
        <f t="shared" si="24"/>
        <v>46.141138479306385</v>
      </c>
      <c r="AJ23" s="1">
        <f t="shared" si="25"/>
        <v>1</v>
      </c>
      <c r="AM23" s="1">
        <f t="shared" si="26"/>
        <v>268.23489089469609</v>
      </c>
      <c r="AN23" s="1">
        <f t="shared" si="1"/>
        <v>12780.640831749297</v>
      </c>
      <c r="AO23" s="1">
        <f t="shared" si="27"/>
        <v>4635.4515849413137</v>
      </c>
      <c r="AP23" s="1">
        <f t="shared" si="28"/>
        <v>10492.584369710761</v>
      </c>
      <c r="AQ23" s="1">
        <f t="shared" si="29"/>
        <v>15128.035954652074</v>
      </c>
      <c r="AR23" s="1">
        <f t="shared" si="30"/>
        <v>2347.3951229027771</v>
      </c>
      <c r="AT23" s="1">
        <f t="shared" si="31"/>
        <v>327.168530916848</v>
      </c>
      <c r="AU23" s="1">
        <f t="shared" si="32"/>
        <v>15588.663619233812</v>
      </c>
      <c r="AV23" s="1">
        <f t="shared" si="33"/>
        <v>-460.62766458173792</v>
      </c>
    </row>
    <row r="24" spans="1:48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2"/>
        <v>2.9830000000000001</v>
      </c>
      <c r="H24" s="1">
        <f t="shared" si="3"/>
        <v>7.78</v>
      </c>
      <c r="J24" s="3">
        <f t="shared" si="4"/>
        <v>57.78</v>
      </c>
      <c r="L24" s="1">
        <f t="shared" si="5"/>
        <v>50.000624996093798</v>
      </c>
      <c r="M24" s="1">
        <f t="shared" si="6"/>
        <v>4.0280373831775966</v>
      </c>
      <c r="N24" s="1">
        <f t="shared" si="7"/>
        <v>0.65181308411200334</v>
      </c>
      <c r="O24" s="1">
        <f t="shared" si="8"/>
        <v>1.6563876651981995</v>
      </c>
      <c r="P24" s="1">
        <f t="shared" si="9"/>
        <v>42.779907488988457</v>
      </c>
      <c r="Q24" s="1">
        <f t="shared" si="10"/>
        <v>8.8816012932906521</v>
      </c>
      <c r="R24" s="1">
        <f t="shared" si="11"/>
        <v>36.101328573909235</v>
      </c>
      <c r="T24" s="1">
        <f t="shared" si="12"/>
        <v>-114.79</v>
      </c>
      <c r="U24" s="1">
        <f t="shared" si="13"/>
        <v>53.609000000000002</v>
      </c>
      <c r="X24" s="1">
        <f t="shared" si="0"/>
        <v>82.846081989433856</v>
      </c>
      <c r="Y24" s="1">
        <f t="shared" si="14"/>
        <v>110.88820200000001</v>
      </c>
      <c r="Z24" s="1">
        <f t="shared" si="15"/>
        <v>325.22176400000001</v>
      </c>
      <c r="AA24" s="1">
        <f t="shared" si="16"/>
        <v>117.00378000000001</v>
      </c>
      <c r="AB24" s="1">
        <f t="shared" si="17"/>
        <v>253.86445999999998</v>
      </c>
      <c r="AC24" s="1">
        <f t="shared" si="18"/>
        <v>50.650849537725847</v>
      </c>
      <c r="AD24" s="1">
        <f t="shared" si="19"/>
        <v>102.00660070670935</v>
      </c>
      <c r="AE24" s="1">
        <f t="shared" si="20"/>
        <v>108.12217870670935</v>
      </c>
      <c r="AF24" s="1">
        <f t="shared" si="21"/>
        <v>1.378144598530697</v>
      </c>
      <c r="AG24" s="1">
        <f t="shared" si="22"/>
        <v>-4.9656569430887885</v>
      </c>
      <c r="AH24" s="1">
        <f t="shared" si="23"/>
        <v>84.822597012121761</v>
      </c>
      <c r="AI24" s="1">
        <f t="shared" si="24"/>
        <v>48.721268438212526</v>
      </c>
      <c r="AJ24" s="1">
        <f t="shared" si="25"/>
        <v>1</v>
      </c>
      <c r="AK24" s="1" t="s">
        <v>48</v>
      </c>
      <c r="AM24" s="1">
        <f t="shared" si="26"/>
        <v>272.02676263721804</v>
      </c>
      <c r="AN24" s="1">
        <f t="shared" si="1"/>
        <v>13778.386624572395</v>
      </c>
      <c r="AO24" s="1">
        <f t="shared" si="27"/>
        <v>5003.4237646640941</v>
      </c>
      <c r="AP24" s="1">
        <f t="shared" si="28"/>
        <v>11137.125017684597</v>
      </c>
      <c r="AQ24" s="1">
        <f t="shared" si="29"/>
        <v>16140.548782348691</v>
      </c>
      <c r="AR24" s="1">
        <f t="shared" si="30"/>
        <v>2362.1621577762962</v>
      </c>
      <c r="AT24" s="1">
        <f t="shared" si="31"/>
        <v>331.90409543259034</v>
      </c>
      <c r="AU24" s="1">
        <f t="shared" si="32"/>
        <v>16811.224398711132</v>
      </c>
      <c r="AV24" s="1">
        <f t="shared" si="33"/>
        <v>-670.67561636244136</v>
      </c>
    </row>
    <row r="25" spans="1:48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2"/>
        <v>2.552</v>
      </c>
      <c r="H25" s="1">
        <f t="shared" si="3"/>
        <v>7.5529999999999999</v>
      </c>
      <c r="J25" s="3">
        <f t="shared" si="4"/>
        <v>57.552999999999997</v>
      </c>
      <c r="L25" s="1">
        <f t="shared" si="5"/>
        <v>50.000870442423292</v>
      </c>
      <c r="M25" s="1">
        <f t="shared" si="6"/>
        <v>6.0945945945944624</v>
      </c>
      <c r="N25" s="1">
        <f t="shared" si="7"/>
        <v>-5.2301486486480329</v>
      </c>
      <c r="O25" s="1">
        <f t="shared" si="8"/>
        <v>1.2737226277372227</v>
      </c>
      <c r="P25" s="1">
        <f t="shared" si="9"/>
        <v>58.116952554744678</v>
      </c>
      <c r="Q25" s="1">
        <f t="shared" si="10"/>
        <v>6.5700874902812583</v>
      </c>
      <c r="R25" s="1">
        <f t="shared" si="11"/>
        <v>37.426945379956834</v>
      </c>
      <c r="T25" s="1">
        <f t="shared" si="12"/>
        <v>-114.46669999999999</v>
      </c>
      <c r="U25" s="1">
        <f t="shared" si="13"/>
        <v>55.7669</v>
      </c>
      <c r="X25" s="1">
        <f t="shared" si="0"/>
        <v>83.77058233353759</v>
      </c>
      <c r="Y25" s="1">
        <f t="shared" si="14"/>
        <v>115.92241379999999</v>
      </c>
      <c r="Z25" s="1">
        <f t="shared" si="15"/>
        <v>323.3976624</v>
      </c>
      <c r="AA25" s="1">
        <f t="shared" si="16"/>
        <v>120.79069799999999</v>
      </c>
      <c r="AB25" s="1">
        <f t="shared" si="17"/>
        <v>251.94407399999994</v>
      </c>
      <c r="AC25" s="1">
        <f t="shared" si="18"/>
        <v>53.359874672889738</v>
      </c>
      <c r="AD25" s="1">
        <f t="shared" si="19"/>
        <v>109.35232630971873</v>
      </c>
      <c r="AE25" s="1">
        <f t="shared" si="20"/>
        <v>114.22061050971874</v>
      </c>
      <c r="AF25" s="1">
        <f t="shared" si="21"/>
        <v>1.3152235988706549</v>
      </c>
      <c r="AG25" s="1">
        <f t="shared" si="22"/>
        <v>-9.2313196164826223</v>
      </c>
      <c r="AH25" s="1">
        <f t="shared" si="23"/>
        <v>88.393520294824441</v>
      </c>
      <c r="AI25" s="1">
        <f t="shared" si="24"/>
        <v>50.966574914867607</v>
      </c>
      <c r="AJ25" s="1">
        <f t="shared" si="25"/>
        <v>1</v>
      </c>
      <c r="AK25" s="1" t="s">
        <v>35</v>
      </c>
      <c r="AM25" s="1">
        <f t="shared" si="26"/>
        <v>276.02420967508812</v>
      </c>
      <c r="AN25" s="1">
        <f t="shared" si="1"/>
        <v>14728.617234946141</v>
      </c>
      <c r="AO25" s="1">
        <f t="shared" si="27"/>
        <v>5363.7316054917046</v>
      </c>
      <c r="AP25" s="1">
        <f t="shared" si="28"/>
        <v>11765.293985553581</v>
      </c>
      <c r="AQ25" s="1">
        <f t="shared" si="29"/>
        <v>17129.025591045283</v>
      </c>
      <c r="AR25" s="1">
        <f t="shared" si="30"/>
        <v>2400.4083560991421</v>
      </c>
      <c r="AT25" s="1">
        <f t="shared" si="31"/>
        <v>336.89639729075054</v>
      </c>
      <c r="AU25" s="1">
        <f t="shared" si="32"/>
        <v>17976.749537182517</v>
      </c>
      <c r="AV25" s="1">
        <f t="shared" si="33"/>
        <v>-847.72394613723372</v>
      </c>
    </row>
    <row r="26" spans="1:48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2"/>
        <v>2.101</v>
      </c>
      <c r="H26" s="1">
        <f t="shared" si="3"/>
        <v>7.2789999999999999</v>
      </c>
      <c r="J26" s="3">
        <f t="shared" si="4"/>
        <v>57.278999999999996</v>
      </c>
      <c r="L26" s="1">
        <f t="shared" si="5"/>
        <v>50.000732524634074</v>
      </c>
      <c r="M26" s="1">
        <f t="shared" si="6"/>
        <v>10.466666666666685</v>
      </c>
      <c r="N26" s="1">
        <f t="shared" si="7"/>
        <v>-15.804133333333397</v>
      </c>
      <c r="O26" s="1">
        <f t="shared" si="8"/>
        <v>1.0157232704402597</v>
      </c>
      <c r="P26" s="1">
        <f t="shared" si="9"/>
        <v>68.330323899370683</v>
      </c>
      <c r="Q26" s="1">
        <f t="shared" si="10"/>
        <v>4.4511142277234095</v>
      </c>
      <c r="R26" s="1">
        <f t="shared" si="11"/>
        <v>38.686262250171737</v>
      </c>
      <c r="T26" s="1">
        <f t="shared" si="12"/>
        <v>-114.12769999999999</v>
      </c>
      <c r="U26" s="1">
        <f t="shared" si="13"/>
        <v>57.875700000000002</v>
      </c>
      <c r="X26" s="1">
        <f t="shared" si="0"/>
        <v>84.740468619072431</v>
      </c>
      <c r="Y26" s="1">
        <f t="shared" si="14"/>
        <v>120.8951338</v>
      </c>
      <c r="Z26" s="1">
        <f t="shared" si="15"/>
        <v>321.44532719999995</v>
      </c>
      <c r="AA26" s="1">
        <f t="shared" si="16"/>
        <v>124.51599399999999</v>
      </c>
      <c r="AB26" s="1">
        <f t="shared" si="17"/>
        <v>249.91787399999996</v>
      </c>
      <c r="AC26" s="1">
        <f t="shared" si="18"/>
        <v>55.859347088261046</v>
      </c>
      <c r="AD26" s="1">
        <f t="shared" si="19"/>
        <v>116.44401957227659</v>
      </c>
      <c r="AE26" s="1">
        <f t="shared" si="20"/>
        <v>120.06487977227658</v>
      </c>
      <c r="AF26" s="1">
        <f t="shared" si="21"/>
        <v>1.2549296461169923</v>
      </c>
      <c r="AG26" s="1">
        <f t="shared" si="22"/>
        <v>-13.291216596313589</v>
      </c>
      <c r="AH26" s="1">
        <f t="shared" si="23"/>
        <v>91.653009875991131</v>
      </c>
      <c r="AI26" s="1">
        <f t="shared" si="24"/>
        <v>52.966747625819394</v>
      </c>
      <c r="AJ26" s="1">
        <f t="shared" si="25"/>
        <v>1</v>
      </c>
      <c r="AK26" s="1">
        <v>40</v>
      </c>
      <c r="AM26" s="1">
        <f t="shared" si="26"/>
        <v>280.21790098511224</v>
      </c>
      <c r="AN26" s="1">
        <f t="shared" si="1"/>
        <v>15652.788991471351</v>
      </c>
      <c r="AO26" s="1">
        <f t="shared" si="27"/>
        <v>5711.5791600201674</v>
      </c>
      <c r="AP26" s="1">
        <f t="shared" si="28"/>
        <v>12367.282940943351</v>
      </c>
      <c r="AQ26" s="1">
        <f t="shared" si="29"/>
        <v>18078.862100963517</v>
      </c>
      <c r="AR26" s="1">
        <f t="shared" si="30"/>
        <v>2426.0731094921666</v>
      </c>
      <c r="AT26" s="1">
        <f t="shared" si="31"/>
        <v>342.13378323263868</v>
      </c>
      <c r="AU26" s="1">
        <f t="shared" si="32"/>
        <v>19111.36974821183</v>
      </c>
      <c r="AV26" s="1">
        <f t="shared" si="33"/>
        <v>-1032.5076472483124</v>
      </c>
    </row>
    <row r="27" spans="1:48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2"/>
        <v>1.63</v>
      </c>
      <c r="H27" s="1">
        <f t="shared" si="3"/>
        <v>6.9610000000000003</v>
      </c>
      <c r="J27" s="3">
        <f t="shared" si="4"/>
        <v>56.960999999999999</v>
      </c>
      <c r="L27" s="1">
        <f t="shared" si="5"/>
        <v>49.999683859000548</v>
      </c>
      <c r="M27" s="1">
        <f t="shared" si="6"/>
        <v>30.499999999999972</v>
      </c>
      <c r="N27" s="1">
        <f t="shared" si="7"/>
        <v>-61.237999999999921</v>
      </c>
      <c r="O27" s="1">
        <f t="shared" si="8"/>
        <v>0.83565459610029302</v>
      </c>
      <c r="P27" s="1">
        <f t="shared" si="9"/>
        <v>75.271635097492393</v>
      </c>
      <c r="Q27" s="1">
        <f t="shared" si="10"/>
        <v>2.3009042208554304</v>
      </c>
      <c r="R27" s="1">
        <f t="shared" si="11"/>
        <v>39.558578736090602</v>
      </c>
      <c r="T27" s="1">
        <f t="shared" si="12"/>
        <v>-113.7706</v>
      </c>
      <c r="U27" s="1">
        <f t="shared" si="13"/>
        <v>59.942</v>
      </c>
      <c r="X27" s="1">
        <f t="shared" si="0"/>
        <v>85.755253905285585</v>
      </c>
      <c r="Y27" s="1">
        <f t="shared" si="14"/>
        <v>125.8133394</v>
      </c>
      <c r="Z27" s="1">
        <f t="shared" si="15"/>
        <v>319.362481</v>
      </c>
      <c r="AA27" s="1">
        <f t="shared" si="16"/>
        <v>128.18472</v>
      </c>
      <c r="AB27" s="1">
        <f t="shared" si="17"/>
        <v>247.78421199999997</v>
      </c>
      <c r="AC27" s="1">
        <f t="shared" si="18"/>
        <v>58.411791783843817</v>
      </c>
      <c r="AD27" s="1">
        <f t="shared" si="19"/>
        <v>123.51243517914457</v>
      </c>
      <c r="AE27" s="1">
        <f t="shared" si="20"/>
        <v>125.88381577914457</v>
      </c>
      <c r="AF27" s="1">
        <f t="shared" si="21"/>
        <v>1.1935480861887537</v>
      </c>
      <c r="AG27" s="1">
        <f t="shared" si="22"/>
        <v>-17.440050092557414</v>
      </c>
      <c r="AH27" s="1">
        <f t="shared" si="23"/>
        <v>94.533410633922458</v>
      </c>
      <c r="AI27" s="1">
        <f t="shared" si="24"/>
        <v>54.974831897831855</v>
      </c>
      <c r="AJ27" s="1">
        <f t="shared" si="25"/>
        <v>1</v>
      </c>
      <c r="AK27" s="1" t="s">
        <v>36</v>
      </c>
      <c r="AM27" s="1">
        <f t="shared" si="26"/>
        <v>284.60573108416935</v>
      </c>
      <c r="AN27" s="1">
        <f t="shared" si="1"/>
        <v>16624.330704577147</v>
      </c>
      <c r="AO27" s="1">
        <f t="shared" si="27"/>
        <v>6058.2849455370415</v>
      </c>
      <c r="AP27" s="1">
        <f t="shared" si="28"/>
        <v>12966.662444330788</v>
      </c>
      <c r="AQ27" s="1">
        <f t="shared" si="29"/>
        <v>19024.94738986783</v>
      </c>
      <c r="AR27" s="1">
        <f t="shared" si="30"/>
        <v>2400.6166852906827</v>
      </c>
      <c r="AT27" s="1">
        <f t="shared" si="31"/>
        <v>347.61362377818966</v>
      </c>
      <c r="AU27" s="1">
        <f t="shared" si="32"/>
        <v>20304.734613359036</v>
      </c>
      <c r="AV27" s="1">
        <f t="shared" si="33"/>
        <v>-1279.7872234912065</v>
      </c>
    </row>
    <row r="28" spans="1:48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2"/>
        <v>1.1419999999999999</v>
      </c>
      <c r="H28" s="1">
        <f t="shared" si="3"/>
        <v>6.6020000000000003</v>
      </c>
      <c r="J28" s="3">
        <f t="shared" si="4"/>
        <v>56.602000000000004</v>
      </c>
      <c r="L28" s="1">
        <f t="shared" si="5"/>
        <v>50.000461607869184</v>
      </c>
      <c r="M28" s="1">
        <f t="shared" si="6"/>
        <v>-56.111111111108976</v>
      </c>
      <c r="N28" s="1">
        <f t="shared" si="7"/>
        <v>123.13666666666285</v>
      </c>
      <c r="O28" s="1">
        <f t="shared" si="8"/>
        <v>0.69346733668341098</v>
      </c>
      <c r="P28" s="1">
        <f t="shared" si="9"/>
        <v>80.630502512563112</v>
      </c>
      <c r="Q28" s="1">
        <f t="shared" si="10"/>
        <v>0.37414382181505007</v>
      </c>
      <c r="R28" s="1">
        <f t="shared" si="11"/>
        <v>40.57470777593219</v>
      </c>
      <c r="T28" s="1">
        <f t="shared" si="12"/>
        <v>-113.39990000000002</v>
      </c>
      <c r="U28" s="1">
        <f t="shared" si="13"/>
        <v>61.965500000000006</v>
      </c>
      <c r="X28" s="1">
        <f t="shared" si="0"/>
        <v>86.806241977521381</v>
      </c>
      <c r="Y28" s="1">
        <f t="shared" si="14"/>
        <v>130.67898060000002</v>
      </c>
      <c r="Z28" s="1">
        <f t="shared" si="15"/>
        <v>317.16900600000002</v>
      </c>
      <c r="AA28" s="1">
        <f t="shared" si="16"/>
        <v>131.80077</v>
      </c>
      <c r="AB28" s="1">
        <f t="shared" si="17"/>
        <v>245.55913799999999</v>
      </c>
      <c r="AC28" s="1">
        <f t="shared" si="18"/>
        <v>60.617630350666808</v>
      </c>
      <c r="AD28" s="1">
        <f t="shared" si="19"/>
        <v>130.30483677818498</v>
      </c>
      <c r="AE28" s="1">
        <f t="shared" si="20"/>
        <v>131.42662617818496</v>
      </c>
      <c r="AF28" s="1">
        <f t="shared" si="21"/>
        <v>1.1361925570938383</v>
      </c>
      <c r="AG28" s="1">
        <f t="shared" si="22"/>
        <v>-21.277293851575934</v>
      </c>
      <c r="AH28" s="1">
        <f t="shared" si="23"/>
        <v>97.193718328973006</v>
      </c>
      <c r="AI28" s="1">
        <f t="shared" si="24"/>
        <v>56.619010553040816</v>
      </c>
      <c r="AJ28" s="1">
        <f t="shared" si="25"/>
        <v>1</v>
      </c>
      <c r="AK28" s="1">
        <v>3.6</v>
      </c>
      <c r="AM28" s="1">
        <f t="shared" si="26"/>
        <v>289.15009840970964</v>
      </c>
      <c r="AN28" s="1">
        <f t="shared" si="1"/>
        <v>17527.593781258711</v>
      </c>
      <c r="AO28" s="1">
        <f t="shared" si="27"/>
        <v>6391.452243969974</v>
      </c>
      <c r="AP28" s="1">
        <f t="shared" si="28"/>
        <v>13537.599629483942</v>
      </c>
      <c r="AQ28" s="1">
        <f t="shared" si="29"/>
        <v>19929.051873453915</v>
      </c>
      <c r="AR28" s="1">
        <f t="shared" si="30"/>
        <v>2401.4580921952038</v>
      </c>
      <c r="AT28" s="1">
        <f t="shared" si="31"/>
        <v>353.28895936826297</v>
      </c>
      <c r="AU28" s="1">
        <f t="shared" si="32"/>
        <v>21415.539545957108</v>
      </c>
      <c r="AV28" s="1">
        <f t="shared" si="33"/>
        <v>-1486.4876725031936</v>
      </c>
    </row>
    <row r="29" spans="1:48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2"/>
        <v>0.63700000000000001</v>
      </c>
      <c r="H29" s="1">
        <f t="shared" si="3"/>
        <v>6.2039999999999997</v>
      </c>
      <c r="J29" s="3">
        <f t="shared" si="4"/>
        <v>56.204000000000001</v>
      </c>
      <c r="L29" s="1">
        <f t="shared" si="5"/>
        <v>50.000816003341384</v>
      </c>
      <c r="M29" s="1">
        <f t="shared" si="6"/>
        <v>-16.218749999999986</v>
      </c>
      <c r="N29" s="1">
        <f t="shared" si="7"/>
        <v>35.519156249999988</v>
      </c>
      <c r="O29" s="1">
        <f t="shared" si="8"/>
        <v>0.58620689655171876</v>
      </c>
      <c r="P29" s="1">
        <f t="shared" si="9"/>
        <v>84.462896551724384</v>
      </c>
      <c r="Q29" s="1">
        <f t="shared" si="10"/>
        <v>-1.4562292722026384</v>
      </c>
      <c r="R29" s="1">
        <f t="shared" si="11"/>
        <v>41.377796633536512</v>
      </c>
      <c r="T29" s="1">
        <f t="shared" si="12"/>
        <v>-113.01049999999999</v>
      </c>
      <c r="U29" s="1">
        <f t="shared" si="13"/>
        <v>63.947900000000004</v>
      </c>
      <c r="X29" s="1">
        <f t="shared" si="0"/>
        <v>87.894715294265566</v>
      </c>
      <c r="Y29" s="1">
        <f t="shared" si="14"/>
        <v>135.48613</v>
      </c>
      <c r="Z29" s="1">
        <f t="shared" si="15"/>
        <v>314.85529740000004</v>
      </c>
      <c r="AA29" s="1">
        <f t="shared" si="16"/>
        <v>135.35819799999999</v>
      </c>
      <c r="AB29" s="1">
        <f t="shared" si="17"/>
        <v>243.23624999999998</v>
      </c>
      <c r="AC29" s="1">
        <f t="shared" si="18"/>
        <v>62.787804079907602</v>
      </c>
      <c r="AD29" s="1">
        <f t="shared" si="19"/>
        <v>136.94235927220265</v>
      </c>
      <c r="AE29" s="1">
        <f t="shared" si="20"/>
        <v>136.81442727220264</v>
      </c>
      <c r="AF29" s="1">
        <f t="shared" si="21"/>
        <v>1.0800272981609251</v>
      </c>
      <c r="AG29" s="1">
        <f t="shared" si="22"/>
        <v>-25.021216032478506</v>
      </c>
      <c r="AH29" s="1">
        <f t="shared" si="23"/>
        <v>99.57573250900279</v>
      </c>
      <c r="AI29" s="1">
        <f t="shared" si="24"/>
        <v>58.197935875466278</v>
      </c>
      <c r="AJ29" s="1">
        <f t="shared" si="25"/>
        <v>1</v>
      </c>
      <c r="AM29" s="1">
        <f t="shared" si="26"/>
        <v>293.85654818397984</v>
      </c>
      <c r="AN29" s="1">
        <f t="shared" si="1"/>
        <v>18450.607374973653</v>
      </c>
      <c r="AO29" s="1">
        <f t="shared" si="27"/>
        <v>6717.0227223015409</v>
      </c>
      <c r="AP29" s="1">
        <f t="shared" si="28"/>
        <v>14092.570081173233</v>
      </c>
      <c r="AQ29" s="1">
        <f t="shared" si="29"/>
        <v>20809.592803474774</v>
      </c>
      <c r="AR29" s="1">
        <f t="shared" si="30"/>
        <v>2358.9854285011206</v>
      </c>
      <c r="AT29" s="1">
        <f t="shared" si="31"/>
        <v>359.16671527868158</v>
      </c>
      <c r="AU29" s="1">
        <f t="shared" si="32"/>
        <v>22551.289350941814</v>
      </c>
      <c r="AV29" s="1">
        <f t="shared" si="33"/>
        <v>-1741.6965474670396</v>
      </c>
    </row>
    <row r="30" spans="1:48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2"/>
        <v>0.11799999999999999</v>
      </c>
      <c r="H30" s="1">
        <f t="shared" si="3"/>
        <v>5.7690000000000001</v>
      </c>
      <c r="J30" s="3">
        <f t="shared" si="4"/>
        <v>55.768999999999998</v>
      </c>
      <c r="L30" s="1">
        <f t="shared" si="5"/>
        <v>50.000745794437904</v>
      </c>
      <c r="M30" s="1">
        <f t="shared" si="6"/>
        <v>-9.8888888888888395</v>
      </c>
      <c r="N30" s="1">
        <f t="shared" si="7"/>
        <v>20.241111111111127</v>
      </c>
      <c r="O30" s="1">
        <f t="shared" si="8"/>
        <v>0.49469214437367781</v>
      </c>
      <c r="P30" s="1">
        <f t="shared" si="9"/>
        <v>87.610182590233322</v>
      </c>
      <c r="Q30" s="1">
        <f t="shared" si="10"/>
        <v>-3.2440191521265018</v>
      </c>
      <c r="R30" s="1">
        <f t="shared" si="11"/>
        <v>42.20030050436192</v>
      </c>
      <c r="T30" s="1">
        <f t="shared" si="12"/>
        <v>-112.59939999999999</v>
      </c>
      <c r="U30" s="1">
        <f t="shared" si="13"/>
        <v>65.891199999999998</v>
      </c>
      <c r="X30" s="1">
        <f t="shared" si="0"/>
        <v>89.020342561686419</v>
      </c>
      <c r="Y30" s="1">
        <f t="shared" si="14"/>
        <v>140.23778759999999</v>
      </c>
      <c r="Z30" s="1">
        <f t="shared" si="15"/>
        <v>312.4233552</v>
      </c>
      <c r="AA30" s="1">
        <f t="shared" si="16"/>
        <v>138.860004</v>
      </c>
      <c r="AB30" s="1">
        <f t="shared" si="17"/>
        <v>240.81754799999996</v>
      </c>
      <c r="AC30" s="1">
        <f t="shared" si="18"/>
        <v>64.701388232971397</v>
      </c>
      <c r="AD30" s="1">
        <f t="shared" si="19"/>
        <v>143.48180675212649</v>
      </c>
      <c r="AE30" s="1">
        <f t="shared" si="20"/>
        <v>142.1040231521265</v>
      </c>
      <c r="AF30" s="1">
        <f t="shared" si="21"/>
        <v>1.0254789785983016</v>
      </c>
      <c r="AG30" s="1">
        <f t="shared" si="22"/>
        <v>-28.632565944983895</v>
      </c>
      <c r="AH30" s="1">
        <f t="shared" si="23"/>
        <v>101.71241129721298</v>
      </c>
      <c r="AI30" s="1">
        <f t="shared" si="24"/>
        <v>59.512110792851061</v>
      </c>
      <c r="AJ30" s="1">
        <f t="shared" si="25"/>
        <v>1</v>
      </c>
      <c r="AK30" s="1" t="s">
        <v>49</v>
      </c>
      <c r="AM30" s="1">
        <f t="shared" si="26"/>
        <v>298.72364792558085</v>
      </c>
      <c r="AN30" s="1">
        <f t="shared" si="1"/>
        <v>19327.834718802467</v>
      </c>
      <c r="AO30" s="1">
        <f t="shared" si="27"/>
        <v>7037.7826211918045</v>
      </c>
      <c r="AP30" s="1">
        <f t="shared" si="28"/>
        <v>14637.424904784792</v>
      </c>
      <c r="AQ30" s="1">
        <f t="shared" si="29"/>
        <v>21675.207525976595</v>
      </c>
      <c r="AR30" s="1">
        <f t="shared" si="30"/>
        <v>2347.372807174128</v>
      </c>
      <c r="AT30" s="1">
        <f t="shared" si="31"/>
        <v>365.24510252275422</v>
      </c>
      <c r="AU30" s="1">
        <f t="shared" si="32"/>
        <v>23631.86517851616</v>
      </c>
      <c r="AV30" s="1">
        <f t="shared" si="33"/>
        <v>-1956.6576525395649</v>
      </c>
    </row>
    <row r="31" spans="1:48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3"/>
        <v>5.298</v>
      </c>
      <c r="J31" s="3">
        <f t="shared" si="4"/>
        <v>55.298000000000002</v>
      </c>
      <c r="L31" s="1">
        <f t="shared" si="5"/>
        <v>50.000264419300827</v>
      </c>
      <c r="M31" s="1">
        <f t="shared" si="6"/>
        <v>-7.3783783783783949</v>
      </c>
      <c r="N31" s="1">
        <f t="shared" si="7"/>
        <v>12.892594594594575</v>
      </c>
      <c r="O31" s="1">
        <f t="shared" si="8"/>
        <v>0.42345924453280498</v>
      </c>
      <c r="P31" s="1">
        <f t="shared" si="9"/>
        <v>89.82497017892635</v>
      </c>
      <c r="Q31" s="1">
        <f t="shared" si="10"/>
        <v>-4.9304009710743646</v>
      </c>
      <c r="R31" s="1">
        <f t="shared" si="11"/>
        <v>42.824661219008213</v>
      </c>
      <c r="T31" s="1">
        <f t="shared" si="12"/>
        <v>-112.16759999999999</v>
      </c>
      <c r="U31" s="1">
        <f t="shared" si="13"/>
        <v>67.796400000000006</v>
      </c>
      <c r="X31" s="1">
        <f t="shared" si="0"/>
        <v>90.178997325984938</v>
      </c>
      <c r="Y31" s="1">
        <f t="shared" si="14"/>
        <v>144.9329534</v>
      </c>
      <c r="Z31" s="1">
        <f t="shared" si="15"/>
        <v>309.8741794</v>
      </c>
      <c r="AA31" s="1">
        <f t="shared" si="16"/>
        <v>142.30518799999999</v>
      </c>
      <c r="AB31" s="1">
        <f t="shared" si="17"/>
        <v>238.30403200000001</v>
      </c>
      <c r="AC31" s="1">
        <f t="shared" si="18"/>
        <v>66.597725497387941</v>
      </c>
      <c r="AD31" s="1">
        <f t="shared" si="19"/>
        <v>149.86335437107437</v>
      </c>
      <c r="AE31" s="1">
        <f t="shared" si="20"/>
        <v>147.23558897107435</v>
      </c>
      <c r="AF31" s="1">
        <f t="shared" si="21"/>
        <v>0.97231156781394135</v>
      </c>
      <c r="AG31" s="1">
        <f t="shared" si="22"/>
        <v>-32.134301305471737</v>
      </c>
      <c r="AH31" s="1">
        <f t="shared" si="23"/>
        <v>103.61285783662149</v>
      </c>
      <c r="AI31" s="1">
        <f t="shared" si="24"/>
        <v>60.788196617613274</v>
      </c>
      <c r="AJ31" s="1">
        <f t="shared" si="25"/>
        <v>1</v>
      </c>
      <c r="AK31" s="1" t="s">
        <v>35</v>
      </c>
      <c r="AM31" s="1">
        <f t="shared" si="26"/>
        <v>303.73355526093127</v>
      </c>
      <c r="AN31" s="1">
        <f t="shared" si="1"/>
        <v>20227.963937613211</v>
      </c>
      <c r="AO31" s="1">
        <f t="shared" si="27"/>
        <v>7350.7975319011985</v>
      </c>
      <c r="AP31" s="1">
        <f t="shared" si="28"/>
        <v>15166.001841965515</v>
      </c>
      <c r="AQ31" s="1">
        <f t="shared" si="29"/>
        <v>22516.799373866714</v>
      </c>
      <c r="AR31" s="1">
        <f t="shared" si="30"/>
        <v>2288.8354362535028</v>
      </c>
      <c r="AT31" s="1">
        <f t="shared" si="31"/>
        <v>371.50183824996623</v>
      </c>
      <c r="AU31" s="1">
        <f t="shared" si="32"/>
        <v>24741.177445546266</v>
      </c>
      <c r="AV31" s="1">
        <f t="shared" si="33"/>
        <v>-2224.3780716795518</v>
      </c>
    </row>
    <row r="32" spans="1:48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34">A32*(-1)</f>
        <v>-0.96199999999999997</v>
      </c>
      <c r="H32" s="1">
        <f t="shared" si="3"/>
        <v>4.7949999999999999</v>
      </c>
      <c r="J32" s="3">
        <f t="shared" si="4"/>
        <v>54.795000000000002</v>
      </c>
      <c r="L32" s="1">
        <f t="shared" si="5"/>
        <v>50.000632036005307</v>
      </c>
      <c r="M32" s="1">
        <f t="shared" si="6"/>
        <v>-6.1428571428570695</v>
      </c>
      <c r="N32" s="1">
        <f t="shared" si="7"/>
        <v>7.6422857142858973</v>
      </c>
      <c r="O32" s="1">
        <f t="shared" si="8"/>
        <v>0.3614232209737861</v>
      </c>
      <c r="P32" s="1">
        <f t="shared" si="9"/>
        <v>91.610462546816336</v>
      </c>
      <c r="Q32" s="1">
        <f t="shared" si="10"/>
        <v>-6.4548399004648171</v>
      </c>
      <c r="R32" s="1">
        <f t="shared" si="11"/>
        <v>43.472302245712065</v>
      </c>
      <c r="T32" s="1">
        <f t="shared" si="12"/>
        <v>-111.717</v>
      </c>
      <c r="U32" s="1">
        <f t="shared" si="13"/>
        <v>69.66279999999999</v>
      </c>
      <c r="X32" s="1">
        <f t="shared" si="0"/>
        <v>91.365315611779067</v>
      </c>
      <c r="Y32" s="1">
        <f t="shared" si="14"/>
        <v>149.56729999999999</v>
      </c>
      <c r="Z32" s="1">
        <f t="shared" si="15"/>
        <v>307.22267479999999</v>
      </c>
      <c r="AA32" s="1">
        <f t="shared" si="16"/>
        <v>145.69199599999999</v>
      </c>
      <c r="AB32" s="1">
        <f t="shared" si="17"/>
        <v>235.70869999999999</v>
      </c>
      <c r="AC32" s="1">
        <f>AJ32*((AG32-Q32)^2+(AH32-R32)^2)^0.5</f>
        <v>68.314156786360883</v>
      </c>
      <c r="AD32" s="1">
        <f t="shared" si="19"/>
        <v>156.02213990046479</v>
      </c>
      <c r="AE32" s="1">
        <f t="shared" si="20"/>
        <v>152.14683590046479</v>
      </c>
      <c r="AF32" s="1">
        <f t="shared" si="21"/>
        <v>0.92219887018914859</v>
      </c>
      <c r="AG32" s="1">
        <f t="shared" si="22"/>
        <v>-35.393054906535497</v>
      </c>
      <c r="AH32" s="1">
        <f t="shared" si="23"/>
        <v>105.35447843315656</v>
      </c>
      <c r="AI32" s="1">
        <f t="shared" si="24"/>
        <v>61.882176187444493</v>
      </c>
      <c r="AJ32" s="1">
        <f t="shared" si="25"/>
        <v>1</v>
      </c>
      <c r="AK32" s="1">
        <v>27</v>
      </c>
      <c r="AM32" s="1">
        <f t="shared" si="26"/>
        <v>308.86307689687646</v>
      </c>
      <c r="AN32" s="1">
        <f t="shared" si="1"/>
        <v>21099.720660651055</v>
      </c>
      <c r="AO32" s="1">
        <f t="shared" si="27"/>
        <v>7652.885962117799</v>
      </c>
      <c r="AP32" s="1">
        <f t="shared" si="28"/>
        <v>15671.884831927378</v>
      </c>
      <c r="AQ32" s="1">
        <f t="shared" si="29"/>
        <v>23324.770794045176</v>
      </c>
      <c r="AR32" s="1">
        <f t="shared" si="30"/>
        <v>2225.0501333941211</v>
      </c>
      <c r="AT32" s="1">
        <f t="shared" si="31"/>
        <v>377.90795699325452</v>
      </c>
      <c r="AU32" s="1">
        <f t="shared" si="32"/>
        <v>25816.463424850514</v>
      </c>
      <c r="AV32" s="1">
        <f t="shared" si="33"/>
        <v>-2491.6926308053371</v>
      </c>
    </row>
    <row r="33" spans="1:48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34"/>
        <v>-1.5209999999999999</v>
      </c>
      <c r="H33" s="1">
        <f t="shared" si="3"/>
        <v>4.2610000000000001</v>
      </c>
      <c r="J33" s="3">
        <f t="shared" si="4"/>
        <v>54.261000000000003</v>
      </c>
      <c r="L33" s="1">
        <f t="shared" si="5"/>
        <v>50.000593846473471</v>
      </c>
      <c r="M33" s="1">
        <f t="shared" si="6"/>
        <v>-5.3364485981308771</v>
      </c>
      <c r="N33" s="1">
        <f t="shared" si="7"/>
        <v>3.4164112149531398</v>
      </c>
      <c r="O33" s="1">
        <f t="shared" si="8"/>
        <v>0.30728241563054626</v>
      </c>
      <c r="P33" s="1">
        <f t="shared" si="9"/>
        <v>93.014319715808384</v>
      </c>
      <c r="Q33" s="1">
        <f t="shared" si="10"/>
        <v>-7.9378259065132344</v>
      </c>
      <c r="R33" s="1">
        <f t="shared" si="11"/>
        <v>44.068005538496074</v>
      </c>
      <c r="T33" s="1">
        <f t="shared" si="12"/>
        <v>-111.2437</v>
      </c>
      <c r="U33" s="1">
        <f t="shared" si="13"/>
        <v>71.496100000000013</v>
      </c>
      <c r="X33" s="1">
        <f t="shared" si="0"/>
        <v>92.582163729845931</v>
      </c>
      <c r="Y33" s="1">
        <f t="shared" si="14"/>
        <v>154.14715480000001</v>
      </c>
      <c r="Z33" s="1">
        <f t="shared" si="15"/>
        <v>304.45893660000002</v>
      </c>
      <c r="AA33" s="1">
        <f t="shared" si="16"/>
        <v>149.024182</v>
      </c>
      <c r="AB33" s="1">
        <f t="shared" si="17"/>
        <v>233.02355399999999</v>
      </c>
      <c r="AC33" s="1">
        <f t="shared" si="18"/>
        <v>69.890679599456348</v>
      </c>
      <c r="AD33" s="1">
        <f t="shared" si="19"/>
        <v>162.08498070651325</v>
      </c>
      <c r="AE33" s="1">
        <f t="shared" si="20"/>
        <v>156.96200790651324</v>
      </c>
      <c r="AF33" s="1">
        <f t="shared" si="21"/>
        <v>0.87347701938906197</v>
      </c>
      <c r="AG33" s="1">
        <f t="shared" si="22"/>
        <v>-38.538704771026232</v>
      </c>
      <c r="AH33" s="1">
        <f t="shared" si="23"/>
        <v>106.90345180565697</v>
      </c>
      <c r="AI33" s="1">
        <f t="shared" si="24"/>
        <v>62.835446267160897</v>
      </c>
      <c r="AJ33" s="1">
        <f t="shared" si="25"/>
        <v>1</v>
      </c>
      <c r="AK33" s="1" t="s">
        <v>36</v>
      </c>
      <c r="AM33" s="1">
        <f t="shared" si="26"/>
        <v>314.12460647458573</v>
      </c>
      <c r="AN33" s="1">
        <f t="shared" si="1"/>
        <v>21954.382225420584</v>
      </c>
      <c r="AO33" s="1">
        <f t="shared" si="27"/>
        <v>7950.2683036544759</v>
      </c>
      <c r="AP33" s="1">
        <f t="shared" si="28"/>
        <v>16167.871624410398</v>
      </c>
      <c r="AQ33" s="1">
        <f t="shared" si="29"/>
        <v>24118.139928064873</v>
      </c>
      <c r="AR33" s="1">
        <f t="shared" si="30"/>
        <v>2163.7577026442887</v>
      </c>
      <c r="AT33" s="1">
        <f t="shared" si="31"/>
        <v>384.47893683081554</v>
      </c>
      <c r="AU33" s="1">
        <f t="shared" si="32"/>
        <v>26871.494186782147</v>
      </c>
      <c r="AV33" s="1">
        <f t="shared" si="33"/>
        <v>-2753.3542587172742</v>
      </c>
    </row>
    <row r="34" spans="1:48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34"/>
        <v>-2.0920000000000001</v>
      </c>
      <c r="H34" s="1">
        <f t="shared" si="3"/>
        <v>3.698</v>
      </c>
      <c r="J34" s="3">
        <f t="shared" si="4"/>
        <v>53.698</v>
      </c>
      <c r="L34" s="1">
        <f t="shared" si="5"/>
        <v>50.000524247251647</v>
      </c>
      <c r="M34" s="1">
        <f t="shared" si="6"/>
        <v>-4.7704918032786914</v>
      </c>
      <c r="N34" s="1">
        <f t="shared" si="7"/>
        <v>-0.26816393442624786</v>
      </c>
      <c r="O34" s="1">
        <f t="shared" si="8"/>
        <v>0.26057529610829039</v>
      </c>
      <c r="P34" s="1">
        <f t="shared" si="9"/>
        <v>94.046712351945885</v>
      </c>
      <c r="Q34" s="1">
        <f t="shared" si="10"/>
        <v>-9.3732477050310159</v>
      </c>
      <c r="R34" s="1">
        <f t="shared" si="11"/>
        <v>44.580919379738134</v>
      </c>
      <c r="T34" s="1">
        <f t="shared" si="12"/>
        <v>-110.7491</v>
      </c>
      <c r="U34" s="1">
        <f t="shared" si="13"/>
        <v>73.294699999999992</v>
      </c>
      <c r="X34" s="1">
        <f t="shared" si="0"/>
        <v>93.824785845212546</v>
      </c>
      <c r="Y34" s="1">
        <f t="shared" si="14"/>
        <v>158.66654039999997</v>
      </c>
      <c r="Z34" s="1">
        <f t="shared" si="15"/>
        <v>301.59024219999998</v>
      </c>
      <c r="AA34" s="1">
        <f t="shared" si="16"/>
        <v>152.29769399999998</v>
      </c>
      <c r="AB34" s="1">
        <f t="shared" si="17"/>
        <v>230.25524199999998</v>
      </c>
      <c r="AC34" s="1">
        <f t="shared" si="18"/>
        <v>71.366504357766871</v>
      </c>
      <c r="AD34" s="1">
        <f t="shared" si="19"/>
        <v>168.03978810503099</v>
      </c>
      <c r="AE34" s="1">
        <f t="shared" si="20"/>
        <v>161.670941705031</v>
      </c>
      <c r="AF34" s="1">
        <f t="shared" si="21"/>
        <v>0.82615328252937825</v>
      </c>
      <c r="AG34" s="1">
        <f t="shared" si="22"/>
        <v>-41.574542115860893</v>
      </c>
      <c r="AH34" s="1">
        <f t="shared" si="23"/>
        <v>108.26965136989645</v>
      </c>
      <c r="AI34" s="1">
        <f>AH34-R34</f>
        <v>63.688731990158317</v>
      </c>
      <c r="AJ34" s="1">
        <f t="shared" si="25"/>
        <v>1</v>
      </c>
      <c r="AK34" s="1">
        <v>2.0299999999999998</v>
      </c>
      <c r="AM34" s="1">
        <f t="shared" si="26"/>
        <v>319.49758023921953</v>
      </c>
      <c r="AN34" s="1">
        <f t="shared" ref="AN34:AN65" si="35">AM34*AC34</f>
        <v>22801.42545243823</v>
      </c>
      <c r="AO34" s="1">
        <f t="shared" si="27"/>
        <v>8242.3516065517706</v>
      </c>
      <c r="AP34" s="1">
        <f t="shared" si="28"/>
        <v>16652.915350326719</v>
      </c>
      <c r="AQ34" s="1">
        <f t="shared" si="29"/>
        <v>24895.266956878491</v>
      </c>
      <c r="AR34" s="1">
        <f t="shared" si="30"/>
        <v>2093.8415044402609</v>
      </c>
      <c r="AT34" s="1">
        <f t="shared" si="31"/>
        <v>391.1890962537953</v>
      </c>
      <c r="AU34" s="1">
        <f t="shared" si="32"/>
        <v>27917.798342507365</v>
      </c>
      <c r="AV34" s="1">
        <f t="shared" si="33"/>
        <v>-3022.531385628874</v>
      </c>
    </row>
    <row r="35" spans="1:48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34"/>
        <v>-2.6739999999999999</v>
      </c>
      <c r="H35" s="1">
        <f t="shared" si="3"/>
        <v>3.1070000000000002</v>
      </c>
      <c r="J35" s="3">
        <f t="shared" si="4"/>
        <v>53.106999999999999</v>
      </c>
      <c r="L35" s="1">
        <f t="shared" si="5"/>
        <v>50.000421798220863</v>
      </c>
      <c r="M35" s="1">
        <f t="shared" si="6"/>
        <v>-4.4179104477611837</v>
      </c>
      <c r="N35" s="1">
        <f t="shared" si="7"/>
        <v>-4.0303880597014263</v>
      </c>
      <c r="O35" s="1">
        <f t="shared" si="8"/>
        <v>0.22077922077921966</v>
      </c>
      <c r="P35" s="1">
        <f t="shared" si="9"/>
        <v>94.72418181818189</v>
      </c>
      <c r="Q35" s="1">
        <f t="shared" si="10"/>
        <v>-10.644662279052302</v>
      </c>
      <c r="R35" s="1">
        <f t="shared" si="11"/>
        <v>45.011970665663824</v>
      </c>
      <c r="T35" s="1">
        <f t="shared" si="12"/>
        <v>-110.23220000000001</v>
      </c>
      <c r="U35" s="1">
        <f t="shared" si="13"/>
        <v>75.059600000000003</v>
      </c>
      <c r="X35" s="1">
        <f t="shared" si="0"/>
        <v>95.091884643222826</v>
      </c>
      <c r="Y35" s="1">
        <f t="shared" si="14"/>
        <v>163.1264568</v>
      </c>
      <c r="Z35" s="1">
        <f t="shared" si="15"/>
        <v>298.61759159999997</v>
      </c>
      <c r="AA35" s="1">
        <f t="shared" si="16"/>
        <v>155.51353199999997</v>
      </c>
      <c r="AB35" s="1">
        <f t="shared" si="17"/>
        <v>227.40476399999997</v>
      </c>
      <c r="AC35" s="1">
        <f t="shared" si="18"/>
        <v>72.805552977389738</v>
      </c>
      <c r="AD35" s="1">
        <f t="shared" si="19"/>
        <v>173.77111907905231</v>
      </c>
      <c r="AE35" s="1">
        <f t="shared" si="20"/>
        <v>166.15819427905228</v>
      </c>
      <c r="AF35" s="1">
        <f t="shared" si="21"/>
        <v>0.78130701466040176</v>
      </c>
      <c r="AG35" s="1">
        <f t="shared" si="22"/>
        <v>-44.40880289029343</v>
      </c>
      <c r="AH35" s="1">
        <f t="shared" si="23"/>
        <v>109.51492682371786</v>
      </c>
      <c r="AI35" s="1">
        <f t="shared" si="24"/>
        <v>64.502956158054033</v>
      </c>
      <c r="AJ35" s="1">
        <f t="shared" si="25"/>
        <v>1</v>
      </c>
      <c r="AM35" s="1">
        <f t="shared" si="26"/>
        <v>324.97638873193614</v>
      </c>
      <c r="AN35" s="1">
        <f t="shared" si="35"/>
        <v>23660.085686223778</v>
      </c>
      <c r="AO35" s="1">
        <f t="shared" si="27"/>
        <v>8523.4733908275175</v>
      </c>
      <c r="AP35" s="1">
        <f t="shared" si="28"/>
        <v>17115.12480171378</v>
      </c>
      <c r="AQ35" s="1">
        <f t="shared" si="29"/>
        <v>25638.5981925413</v>
      </c>
      <c r="AR35" s="1">
        <f t="shared" si="30"/>
        <v>1978.5125063175219</v>
      </c>
      <c r="AT35" s="1">
        <f t="shared" si="31"/>
        <v>398.03142976305082</v>
      </c>
      <c r="AU35" s="1">
        <f t="shared" si="32"/>
        <v>28978.898346279981</v>
      </c>
      <c r="AV35" s="1">
        <f t="shared" si="33"/>
        <v>-3340.3001537386808</v>
      </c>
    </row>
    <row r="36" spans="1:48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34"/>
        <v>-3.266</v>
      </c>
      <c r="H36" s="1">
        <f t="shared" si="3"/>
        <v>2.4910000000000001</v>
      </c>
      <c r="J36" s="3">
        <f t="shared" si="4"/>
        <v>52.491</v>
      </c>
      <c r="L36" s="1">
        <f t="shared" si="5"/>
        <v>50.000299039105755</v>
      </c>
      <c r="M36" s="1">
        <f t="shared" si="6"/>
        <v>-4.130136986301399</v>
      </c>
      <c r="N36" s="1">
        <f t="shared" si="7"/>
        <v>-7.5365273972604783</v>
      </c>
      <c r="O36" s="1">
        <f t="shared" si="8"/>
        <v>0.1812499999999993</v>
      </c>
      <c r="P36" s="1">
        <f t="shared" si="9"/>
        <v>95.369400000000027</v>
      </c>
      <c r="Q36" s="1">
        <f t="shared" si="10"/>
        <v>-11.934202116885386</v>
      </c>
      <c r="R36" s="1">
        <f t="shared" si="11"/>
        <v>45.521625866314537</v>
      </c>
      <c r="T36" s="1">
        <f t="shared" si="12"/>
        <v>-109.69200000000001</v>
      </c>
      <c r="U36" s="1">
        <f t="shared" si="13"/>
        <v>76.793800000000005</v>
      </c>
      <c r="X36" s="1">
        <f t="shared" si="0"/>
        <v>96.383308546864058</v>
      </c>
      <c r="Y36" s="1">
        <f t="shared" si="14"/>
        <v>167.52790399999998</v>
      </c>
      <c r="Z36" s="1">
        <f t="shared" si="15"/>
        <v>295.54398479999998</v>
      </c>
      <c r="AA36" s="1">
        <f t="shared" si="16"/>
        <v>158.67269599999997</v>
      </c>
      <c r="AB36" s="1">
        <f t="shared" si="17"/>
        <v>224.47511999999998</v>
      </c>
      <c r="AC36" s="1">
        <f t="shared" si="18"/>
        <v>73.9974230454457</v>
      </c>
      <c r="AD36" s="1">
        <f t="shared" si="19"/>
        <v>179.46210611688537</v>
      </c>
      <c r="AE36" s="1">
        <f t="shared" si="20"/>
        <v>170.60689811688536</v>
      </c>
      <c r="AF36" s="1">
        <f t="shared" si="21"/>
        <v>0.73795003879339216</v>
      </c>
      <c r="AG36" s="1">
        <f t="shared" si="22"/>
        <v>-47.122692110785884</v>
      </c>
      <c r="AH36" s="1">
        <f t="shared" si="23"/>
        <v>110.61685448804859</v>
      </c>
      <c r="AI36" s="1">
        <f t="shared" si="24"/>
        <v>65.095228621734051</v>
      </c>
      <c r="AJ36" s="1">
        <f t="shared" si="25"/>
        <v>1</v>
      </c>
      <c r="AK36" s="1" t="s">
        <v>166</v>
      </c>
      <c r="AL36" s="1">
        <f>SUM(AR11:AR89)</f>
        <v>-2316.0597249597631</v>
      </c>
      <c r="AM36" s="1">
        <f t="shared" si="26"/>
        <v>330.56037654889047</v>
      </c>
      <c r="AN36" s="1">
        <f t="shared" si="35"/>
        <v>24460.616025550076</v>
      </c>
      <c r="AO36" s="1">
        <f t="shared" si="27"/>
        <v>8802.6163050332289</v>
      </c>
      <c r="AP36" s="1">
        <f t="shared" si="28"/>
        <v>17573.363540529779</v>
      </c>
      <c r="AQ36" s="1">
        <f t="shared" si="29"/>
        <v>26375.979845563008</v>
      </c>
      <c r="AR36" s="1">
        <f t="shared" si="30"/>
        <v>1915.3638200129317</v>
      </c>
      <c r="AT36" s="1">
        <f t="shared" si="31"/>
        <v>405.00511884271344</v>
      </c>
      <c r="AU36" s="1">
        <f t="shared" si="32"/>
        <v>29969.335114575279</v>
      </c>
      <c r="AV36" s="1">
        <f t="shared" si="33"/>
        <v>-3593.3552690122706</v>
      </c>
    </row>
    <row r="37" spans="1:48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34"/>
        <v>-3.8690000000000002</v>
      </c>
      <c r="H37" s="1">
        <f t="shared" si="3"/>
        <v>1.851</v>
      </c>
      <c r="J37" s="3">
        <f t="shared" si="4"/>
        <v>51.850999999999999</v>
      </c>
      <c r="L37" s="1">
        <f t="shared" si="5"/>
        <v>50.000428048167748</v>
      </c>
      <c r="M37" s="1">
        <f t="shared" si="6"/>
        <v>-3.923076923076906</v>
      </c>
      <c r="N37" s="1">
        <f t="shared" si="7"/>
        <v>-11.127692307692165</v>
      </c>
      <c r="O37" s="1">
        <f t="shared" si="8"/>
        <v>0.14781297134238766</v>
      </c>
      <c r="P37" s="1">
        <f t="shared" si="9"/>
        <v>95.690034690799166</v>
      </c>
      <c r="Q37" s="1">
        <f t="shared" si="10"/>
        <v>-13.119702297147088</v>
      </c>
      <c r="R37" s="1">
        <f t="shared" si="11"/>
        <v>45.905755165730724</v>
      </c>
      <c r="T37" s="1">
        <f t="shared" si="12"/>
        <v>-109.1319</v>
      </c>
      <c r="U37" s="1">
        <f t="shared" si="13"/>
        <v>78.494699999999995</v>
      </c>
      <c r="X37" s="1">
        <f t="shared" si="0"/>
        <v>97.692609125255728</v>
      </c>
      <c r="Y37" s="1">
        <f t="shared" si="14"/>
        <v>171.86290460000001</v>
      </c>
      <c r="Z37" s="1">
        <f t="shared" si="15"/>
        <v>292.37569919999999</v>
      </c>
      <c r="AA37" s="1">
        <f t="shared" si="16"/>
        <v>161.76913400000001</v>
      </c>
      <c r="AB37" s="1">
        <f t="shared" si="17"/>
        <v>221.47195799999997</v>
      </c>
      <c r="AC37" s="1">
        <f t="shared" si="18"/>
        <v>75.188037278621223</v>
      </c>
      <c r="AD37" s="1">
        <f t="shared" si="19"/>
        <v>184.98260689714709</v>
      </c>
      <c r="AE37" s="1">
        <f t="shared" si="20"/>
        <v>174.88883629714709</v>
      </c>
      <c r="AF37" s="1">
        <f t="shared" si="21"/>
        <v>0.69629717620196996</v>
      </c>
      <c r="AG37" s="1">
        <f t="shared" si="22"/>
        <v>-49.704258975796655</v>
      </c>
      <c r="AH37" s="1">
        <f t="shared" si="23"/>
        <v>111.59297738160777</v>
      </c>
      <c r="AI37" s="1">
        <f t="shared" si="24"/>
        <v>65.687222215877043</v>
      </c>
      <c r="AJ37" s="1">
        <f t="shared" si="25"/>
        <v>1</v>
      </c>
      <c r="AK37" s="1" t="s">
        <v>167</v>
      </c>
      <c r="AL37" s="1">
        <f>SUM(AV11:AV89)</f>
        <v>-559877.16571614123</v>
      </c>
      <c r="AM37" s="1">
        <f t="shared" si="26"/>
        <v>336.22166131979822</v>
      </c>
      <c r="AN37" s="1">
        <f t="shared" si="35"/>
        <v>25279.846805192949</v>
      </c>
      <c r="AO37" s="1">
        <f t="shared" si="27"/>
        <v>9073.3968683050662</v>
      </c>
      <c r="AP37" s="1">
        <f t="shared" si="28"/>
        <v>18014.424582787637</v>
      </c>
      <c r="AQ37" s="1">
        <f t="shared" si="29"/>
        <v>27087.821451092703</v>
      </c>
      <c r="AR37" s="1">
        <f t="shared" si="30"/>
        <v>1807.9746458997543</v>
      </c>
      <c r="AT37" s="1">
        <f t="shared" si="31"/>
        <v>412.07534196602847</v>
      </c>
      <c r="AU37" s="1">
        <f t="shared" si="32"/>
        <v>30983.136173342336</v>
      </c>
      <c r="AV37" s="1">
        <f t="shared" si="33"/>
        <v>-3895.3147222496336</v>
      </c>
    </row>
    <row r="38" spans="1:48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34"/>
        <v>-4.4809999999999999</v>
      </c>
      <c r="H38" s="1">
        <f t="shared" si="3"/>
        <v>1.1879999999999999</v>
      </c>
      <c r="J38" s="3">
        <f t="shared" si="4"/>
        <v>51.188000000000002</v>
      </c>
      <c r="L38" s="1">
        <f t="shared" si="5"/>
        <v>49.999967219989259</v>
      </c>
      <c r="M38" s="1">
        <f t="shared" si="6"/>
        <v>-3.7696969696969478</v>
      </c>
      <c r="N38" s="1">
        <f t="shared" si="7"/>
        <v>-14.819775757575549</v>
      </c>
      <c r="O38" s="1">
        <f t="shared" si="8"/>
        <v>0.11713030746705463</v>
      </c>
      <c r="P38" s="1">
        <f t="shared" si="9"/>
        <v>95.848666178623859</v>
      </c>
      <c r="Q38" s="1">
        <f t="shared" si="10"/>
        <v>-14.236346773935875</v>
      </c>
      <c r="R38" s="1">
        <f t="shared" si="11"/>
        <v>46.256825414473205</v>
      </c>
      <c r="T38" s="1">
        <f t="shared" si="12"/>
        <v>-108.5474</v>
      </c>
      <c r="U38" s="1">
        <f t="shared" si="13"/>
        <v>80.164400000000001</v>
      </c>
      <c r="X38" s="1">
        <f t="shared" si="0"/>
        <v>99.022647521261504</v>
      </c>
      <c r="Y38" s="1">
        <f t="shared" si="14"/>
        <v>176.13380860000001</v>
      </c>
      <c r="Z38" s="1">
        <f t="shared" si="15"/>
        <v>289.10810739999999</v>
      </c>
      <c r="AA38" s="1">
        <f t="shared" si="16"/>
        <v>164.80454800000001</v>
      </c>
      <c r="AB38" s="1">
        <f t="shared" si="17"/>
        <v>218.39192799999998</v>
      </c>
      <c r="AC38" s="1">
        <f t="shared" si="18"/>
        <v>76.288455421905184</v>
      </c>
      <c r="AD38" s="1">
        <f t="shared" si="19"/>
        <v>190.37015537393589</v>
      </c>
      <c r="AE38" s="1">
        <f t="shared" si="20"/>
        <v>179.04089477393589</v>
      </c>
      <c r="AF38" s="1">
        <f t="shared" si="21"/>
        <v>0.65636654708146713</v>
      </c>
      <c r="AG38" s="1">
        <f t="shared" si="22"/>
        <v>-52.144116056267116</v>
      </c>
      <c r="AH38" s="1">
        <f t="shared" si="23"/>
        <v>112.46052212921535</v>
      </c>
      <c r="AI38" s="1">
        <f t="shared" si="24"/>
        <v>66.203696714742136</v>
      </c>
      <c r="AJ38" s="1">
        <f t="shared" si="25"/>
        <v>1</v>
      </c>
      <c r="AK38" s="1" t="s">
        <v>156</v>
      </c>
      <c r="AM38" s="1">
        <f t="shared" si="26"/>
        <v>341.97261434028758</v>
      </c>
      <c r="AN38" s="1">
        <f t="shared" si="35"/>
        <v>26088.562544611403</v>
      </c>
      <c r="AO38" s="1">
        <f t="shared" si="27"/>
        <v>9337.6561210915552</v>
      </c>
      <c r="AP38" s="1">
        <f t="shared" si="28"/>
        <v>18442.10736618927</v>
      </c>
      <c r="AQ38" s="1">
        <f t="shared" si="29"/>
        <v>27779.763487280827</v>
      </c>
      <c r="AR38" s="1">
        <f t="shared" si="30"/>
        <v>1691.200942669424</v>
      </c>
      <c r="AT38" s="1">
        <f t="shared" si="31"/>
        <v>419.25754930445964</v>
      </c>
      <c r="AU38" s="1">
        <f t="shared" si="32"/>
        <v>31984.510860410483</v>
      </c>
      <c r="AV38" s="1">
        <f t="shared" si="33"/>
        <v>-4204.7473731296559</v>
      </c>
    </row>
    <row r="39" spans="1:48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34"/>
        <v>-5.1029999999999998</v>
      </c>
      <c r="H39" s="2">
        <f t="shared" si="3"/>
        <v>0.505</v>
      </c>
      <c r="J39" s="3">
        <f t="shared" si="4"/>
        <v>50.505000000000003</v>
      </c>
      <c r="L39" s="2">
        <f t="shared" si="5"/>
        <v>50.001127687283223</v>
      </c>
      <c r="M39" s="1">
        <f t="shared" si="6"/>
        <v>-3.6686046511628172</v>
      </c>
      <c r="N39" s="1">
        <f t="shared" si="7"/>
        <v>-18.784668604651444</v>
      </c>
      <c r="O39" s="1">
        <f t="shared" si="8"/>
        <v>8.6647727272727113E-2</v>
      </c>
      <c r="P39" s="1">
        <f t="shared" si="9"/>
        <v>95.970407670454563</v>
      </c>
      <c r="Q39" s="1">
        <f t="shared" si="10"/>
        <v>-15.279276159185006</v>
      </c>
      <c r="R39" s="1">
        <f t="shared" si="11"/>
        <v>46.661289281661546</v>
      </c>
      <c r="S39" s="1"/>
      <c r="T39" s="1">
        <f t="shared" si="12"/>
        <v>-107.94460000000001</v>
      </c>
      <c r="U39" s="1">
        <f t="shared" si="13"/>
        <v>81.806200000000004</v>
      </c>
      <c r="X39" s="1">
        <f t="shared" si="0"/>
        <v>100.36788085637754</v>
      </c>
      <c r="Y39" s="1">
        <f t="shared" si="14"/>
        <v>180.3455434</v>
      </c>
      <c r="Z39" s="1">
        <f t="shared" si="15"/>
        <v>285.75581420000003</v>
      </c>
      <c r="AA39" s="1">
        <f t="shared" si="16"/>
        <v>167.783884</v>
      </c>
      <c r="AB39" s="1">
        <f t="shared" si="17"/>
        <v>215.24643200000003</v>
      </c>
      <c r="AC39" s="1">
        <f t="shared" si="18"/>
        <v>77.245413870446569</v>
      </c>
      <c r="AD39" s="1">
        <f t="shared" si="19"/>
        <v>195.624819559185</v>
      </c>
      <c r="AE39" s="1">
        <f t="shared" si="20"/>
        <v>183.063160159185</v>
      </c>
      <c r="AF39" s="1">
        <f t="shared" si="21"/>
        <v>0.6186245953764048</v>
      </c>
      <c r="AG39" s="1">
        <f t="shared" si="22"/>
        <v>-54.411673189264683</v>
      </c>
      <c r="AH39" s="1">
        <f t="shared" si="23"/>
        <v>113.26090990142777</v>
      </c>
      <c r="AI39" s="1">
        <f t="shared" si="24"/>
        <v>66.599620619766227</v>
      </c>
      <c r="AJ39" s="1">
        <f t="shared" si="25"/>
        <v>1</v>
      </c>
      <c r="AK39" s="2">
        <v>236.7</v>
      </c>
      <c r="AM39" s="1">
        <f t="shared" si="26"/>
        <v>347.78926875799579</v>
      </c>
      <c r="AN39" s="1">
        <f t="shared" si="35"/>
        <v>26865.126004911359</v>
      </c>
      <c r="AO39" s="1">
        <f t="shared" si="27"/>
        <v>9595.3973993780255</v>
      </c>
      <c r="AP39" s="1">
        <f t="shared" si="28"/>
        <v>18856.420812196851</v>
      </c>
      <c r="AQ39" s="1">
        <f t="shared" si="29"/>
        <v>28451.818211574879</v>
      </c>
      <c r="AR39" s="1">
        <f t="shared" si="30"/>
        <v>1586.6922066635198</v>
      </c>
      <c r="AT39" s="1">
        <f t="shared" si="31"/>
        <v>426.52180931408623</v>
      </c>
      <c r="AU39" s="1">
        <f t="shared" si="32"/>
        <v>32946.853685238282</v>
      </c>
      <c r="AV39" s="1">
        <f t="shared" si="33"/>
        <v>-4495.0354736634035</v>
      </c>
    </row>
    <row r="40" spans="1:48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34"/>
        <v>-5.734</v>
      </c>
      <c r="H40" s="1">
        <f>E40*(-1)</f>
        <v>-0.19900000000000001</v>
      </c>
      <c r="J40" s="3">
        <f t="shared" si="4"/>
        <v>49.801000000000002</v>
      </c>
      <c r="L40" s="1">
        <f t="shared" si="5"/>
        <v>50.000318898983039</v>
      </c>
      <c r="M40" s="1">
        <f t="shared" si="6"/>
        <v>-3.5754189944134005</v>
      </c>
      <c r="N40" s="1">
        <f t="shared" si="7"/>
        <v>-22.670173184357459</v>
      </c>
      <c r="O40" s="1">
        <f t="shared" si="8"/>
        <v>5.9556786703599977E-2</v>
      </c>
      <c r="P40" s="1">
        <f t="shared" si="9"/>
        <v>95.893763157894782</v>
      </c>
      <c r="Q40" s="1">
        <f t="shared" si="10"/>
        <v>-16.308765653703812</v>
      </c>
      <c r="R40" s="1">
        <f t="shared" si="11"/>
        <v>46.97558390151076</v>
      </c>
      <c r="T40" s="1">
        <f t="shared" si="12"/>
        <v>-107.31480000000001</v>
      </c>
      <c r="U40" s="1">
        <f t="shared" si="13"/>
        <v>83.417400000000015</v>
      </c>
      <c r="X40" s="1">
        <f t="shared" si="0"/>
        <v>101.73274254535754</v>
      </c>
      <c r="Y40" s="1">
        <f t="shared" si="14"/>
        <v>184.4869042</v>
      </c>
      <c r="Z40" s="1">
        <f t="shared" si="15"/>
        <v>282.30023740000001</v>
      </c>
      <c r="AA40" s="1">
        <f t="shared" si="16"/>
        <v>170.69654800000001</v>
      </c>
      <c r="AB40" s="1">
        <f t="shared" si="17"/>
        <v>212.02201600000001</v>
      </c>
      <c r="AC40" s="1">
        <f t="shared" si="18"/>
        <v>78.149845721113337</v>
      </c>
      <c r="AD40" s="1">
        <f t="shared" si="19"/>
        <v>200.7956698537038</v>
      </c>
      <c r="AE40" s="1">
        <f t="shared" si="20"/>
        <v>187.00531365370381</v>
      </c>
      <c r="AF40" s="1">
        <f t="shared" si="21"/>
        <v>0.58175628256707235</v>
      </c>
      <c r="AG40" s="1">
        <f t="shared" si="22"/>
        <v>-56.605897278784639</v>
      </c>
      <c r="AH40" s="1">
        <f t="shared" si="23"/>
        <v>113.93482201713397</v>
      </c>
      <c r="AI40" s="1">
        <f t="shared" si="24"/>
        <v>66.959238115623208</v>
      </c>
      <c r="AJ40" s="1">
        <f t="shared" si="25"/>
        <v>1</v>
      </c>
      <c r="AM40" s="1">
        <f t="shared" si="26"/>
        <v>353.69079421497645</v>
      </c>
      <c r="AN40" s="1">
        <f t="shared" si="35"/>
        <v>27640.881000878457</v>
      </c>
      <c r="AO40" s="1">
        <f t="shared" si="27"/>
        <v>9849.0276063241727</v>
      </c>
      <c r="AP40" s="1">
        <f t="shared" si="28"/>
        <v>19262.482332899763</v>
      </c>
      <c r="AQ40" s="1">
        <f t="shared" si="29"/>
        <v>29111.509939223935</v>
      </c>
      <c r="AR40" s="1">
        <f t="shared" si="30"/>
        <v>1470.6289383454787</v>
      </c>
      <c r="AT40" s="1">
        <f t="shared" si="31"/>
        <v>433.89206243457824</v>
      </c>
      <c r="AU40" s="1">
        <f t="shared" si="32"/>
        <v>33908.597738877965</v>
      </c>
      <c r="AV40" s="1">
        <f t="shared" si="33"/>
        <v>-4797.0877996540294</v>
      </c>
    </row>
    <row r="41" spans="1:48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34"/>
        <v>-6.3739999999999997</v>
      </c>
      <c r="H41" s="1">
        <f t="shared" ref="H41:H90" si="36">E41*(-1)</f>
        <v>-0.92100000000000004</v>
      </c>
      <c r="J41" s="3">
        <f t="shared" si="4"/>
        <v>49.079000000000001</v>
      </c>
      <c r="L41" s="1">
        <f t="shared" si="5"/>
        <v>50.000533197157004</v>
      </c>
      <c r="M41" s="1">
        <f t="shared" si="6"/>
        <v>-3.5081081081080989</v>
      </c>
      <c r="N41" s="1">
        <f t="shared" si="7"/>
        <v>-26.741124324324197</v>
      </c>
      <c r="O41" s="1">
        <f t="shared" si="8"/>
        <v>3.3783783783786575E-2</v>
      </c>
      <c r="P41" s="1">
        <f t="shared" si="9"/>
        <v>95.721749999999872</v>
      </c>
      <c r="Q41" s="1">
        <f t="shared" si="10"/>
        <v>-17.287776993513923</v>
      </c>
      <c r="R41" s="1">
        <f t="shared" si="11"/>
        <v>47.27682847994874</v>
      </c>
      <c r="T41" s="1">
        <f t="shared" si="12"/>
        <v>-106.66560000000001</v>
      </c>
      <c r="U41" s="1">
        <f t="shared" si="13"/>
        <v>85.000199999999992</v>
      </c>
      <c r="X41" s="1">
        <f t="shared" ref="X41:X90" si="37">((T41-$V$2)^2+(U41-$W$2)^2)^0.5</f>
        <v>103.11019378994492</v>
      </c>
      <c r="Y41" s="1">
        <f t="shared" si="14"/>
        <v>188.56346839999998</v>
      </c>
      <c r="Z41" s="1">
        <f t="shared" si="15"/>
        <v>278.76160920000001</v>
      </c>
      <c r="AA41" s="1">
        <f t="shared" si="16"/>
        <v>173.54878399999996</v>
      </c>
      <c r="AB41" s="1">
        <f t="shared" si="17"/>
        <v>208.734432</v>
      </c>
      <c r="AC41" s="1">
        <f t="shared" si="18"/>
        <v>78.970374970234531</v>
      </c>
      <c r="AD41" s="1">
        <f t="shared" si="19"/>
        <v>205.85124539351389</v>
      </c>
      <c r="AE41" s="1">
        <f t="shared" si="20"/>
        <v>190.83656099351387</v>
      </c>
      <c r="AF41" s="1">
        <f t="shared" si="21"/>
        <v>0.54648595864482508</v>
      </c>
      <c r="AG41" s="1">
        <f t="shared" si="22"/>
        <v>-58.676263433179898</v>
      </c>
      <c r="AH41" s="1">
        <f t="shared" si="23"/>
        <v>114.53241050235806</v>
      </c>
      <c r="AI41" s="1">
        <f t="shared" si="24"/>
        <v>67.255582022409328</v>
      </c>
      <c r="AJ41" s="1">
        <f t="shared" si="25"/>
        <v>1</v>
      </c>
      <c r="AK41" s="1" t="s">
        <v>157</v>
      </c>
      <c r="AM41" s="1">
        <f t="shared" si="26"/>
        <v>359.64675565144773</v>
      </c>
      <c r="AN41" s="1">
        <f t="shared" si="35"/>
        <v>28401.439150623144</v>
      </c>
      <c r="AO41" s="1">
        <f t="shared" si="27"/>
        <v>10097.003586551857</v>
      </c>
      <c r="AP41" s="1">
        <f t="shared" si="28"/>
        <v>19657.119965136899</v>
      </c>
      <c r="AQ41" s="1">
        <f t="shared" si="29"/>
        <v>29754.123551688754</v>
      </c>
      <c r="AR41" s="1">
        <f t="shared" si="30"/>
        <v>1352.6844010656096</v>
      </c>
      <c r="AT41" s="1">
        <f t="shared" si="31"/>
        <v>441.33029915535008</v>
      </c>
      <c r="AU41" s="1">
        <f t="shared" si="32"/>
        <v>34852.019210023776</v>
      </c>
      <c r="AV41" s="1">
        <f t="shared" si="33"/>
        <v>-5097.8956583350227</v>
      </c>
    </row>
    <row r="42" spans="1:48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34"/>
        <v>-7.0229999999999997</v>
      </c>
      <c r="H42" s="1">
        <f t="shared" si="36"/>
        <v>-1.661</v>
      </c>
      <c r="J42" s="3">
        <f t="shared" si="4"/>
        <v>48.338999999999999</v>
      </c>
      <c r="L42" s="1">
        <f t="shared" si="5"/>
        <v>50.000994080118048</v>
      </c>
      <c r="M42" s="1">
        <f t="shared" si="6"/>
        <v>-3.4946808510638516</v>
      </c>
      <c r="N42" s="1">
        <f t="shared" si="7"/>
        <v>-31.49829255319181</v>
      </c>
      <c r="O42" s="1">
        <f t="shared" si="8"/>
        <v>7.9470198675500175E-3</v>
      </c>
      <c r="P42" s="1">
        <f t="shared" si="9"/>
        <v>95.523741721854293</v>
      </c>
      <c r="Q42" s="1">
        <f t="shared" si="10"/>
        <v>-18.132390730001962</v>
      </c>
      <c r="R42" s="1">
        <f t="shared" si="11"/>
        <v>47.61777239154965</v>
      </c>
      <c r="T42" s="1">
        <f t="shared" si="12"/>
        <v>-105.99449999999999</v>
      </c>
      <c r="U42" s="1">
        <f t="shared" si="13"/>
        <v>86.555700000000002</v>
      </c>
      <c r="X42" s="1">
        <f t="shared" si="37"/>
        <v>104.50150988736956</v>
      </c>
      <c r="Y42" s="1">
        <f t="shared" si="14"/>
        <v>192.57558600000002</v>
      </c>
      <c r="Z42" s="1">
        <f t="shared" si="15"/>
        <v>275.13430219999998</v>
      </c>
      <c r="AA42" s="1">
        <f t="shared" si="16"/>
        <v>176.34029399999997</v>
      </c>
      <c r="AB42" s="1">
        <f t="shared" si="17"/>
        <v>205.37932999999998</v>
      </c>
      <c r="AC42" s="1">
        <f t="shared" si="18"/>
        <v>79.71365648896122</v>
      </c>
      <c r="AD42" s="1">
        <f t="shared" si="19"/>
        <v>210.70797673000197</v>
      </c>
      <c r="AE42" s="1">
        <f t="shared" si="20"/>
        <v>194.47268473000193</v>
      </c>
      <c r="AF42" s="1">
        <f t="shared" si="21"/>
        <v>0.51368597098369262</v>
      </c>
      <c r="AG42" s="1">
        <f t="shared" si="22"/>
        <v>-60.540740014522456</v>
      </c>
      <c r="AH42" s="1">
        <f t="shared" si="23"/>
        <v>115.11443113701807</v>
      </c>
      <c r="AI42" s="1">
        <f t="shared" si="24"/>
        <v>67.496658745468423</v>
      </c>
      <c r="AJ42" s="1">
        <f t="shared" si="25"/>
        <v>1</v>
      </c>
      <c r="AK42" s="1">
        <v>4.0599999999999996</v>
      </c>
      <c r="AM42" s="1">
        <f t="shared" si="26"/>
        <v>365.66266732510218</v>
      </c>
      <c r="AN42" s="1">
        <f t="shared" si="35"/>
        <v>29148.308253990501</v>
      </c>
      <c r="AO42" s="1">
        <f t="shared" si="27"/>
        <v>10335.226258606597</v>
      </c>
      <c r="AP42" s="1">
        <f t="shared" si="28"/>
        <v>20031.65889061385</v>
      </c>
      <c r="AQ42" s="1">
        <f t="shared" si="29"/>
        <v>30366.885149220449</v>
      </c>
      <c r="AR42" s="1">
        <f t="shared" si="30"/>
        <v>1218.5768952299477</v>
      </c>
      <c r="AT42" s="1">
        <f t="shared" si="31"/>
        <v>448.84340608144316</v>
      </c>
      <c r="AU42" s="1">
        <f t="shared" si="32"/>
        <v>35778.949089711488</v>
      </c>
      <c r="AV42" s="1">
        <f t="shared" si="33"/>
        <v>-5412.0639404910398</v>
      </c>
    </row>
    <row r="43" spans="1:48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34"/>
        <v>-7.68</v>
      </c>
      <c r="H43" s="1">
        <f t="shared" si="36"/>
        <v>-2.4159999999999999</v>
      </c>
      <c r="J43" s="3">
        <f t="shared" si="4"/>
        <v>47.584000000000003</v>
      </c>
      <c r="L43" s="1">
        <f t="shared" si="5"/>
        <v>50.000425048193343</v>
      </c>
      <c r="M43" s="1">
        <f t="shared" si="6"/>
        <v>-3.4455958549222596</v>
      </c>
      <c r="N43" s="1">
        <f t="shared" si="7"/>
        <v>-35.712673575129209</v>
      </c>
      <c r="O43" s="1">
        <f t="shared" si="8"/>
        <v>-1.5564202334630925E-2</v>
      </c>
      <c r="P43" s="1">
        <f t="shared" si="9"/>
        <v>95.178852140077851</v>
      </c>
      <c r="Q43" s="1">
        <f t="shared" si="10"/>
        <v>-19.080221259250187</v>
      </c>
      <c r="R43" s="1">
        <f t="shared" si="11"/>
        <v>47.886394494307424</v>
      </c>
      <c r="T43" s="1">
        <f t="shared" si="12"/>
        <v>-105.30030000000001</v>
      </c>
      <c r="U43" s="1">
        <f t="shared" si="13"/>
        <v>88.08189999999999</v>
      </c>
      <c r="X43" s="1">
        <f t="shared" si="37"/>
        <v>105.90528953598114</v>
      </c>
      <c r="Y43" s="1">
        <f t="shared" si="14"/>
        <v>196.51100219999998</v>
      </c>
      <c r="Z43" s="1">
        <f t="shared" si="15"/>
        <v>271.42061640000003</v>
      </c>
      <c r="AA43" s="1">
        <f t="shared" si="16"/>
        <v>179.06137799999996</v>
      </c>
      <c r="AB43" s="1">
        <f t="shared" si="17"/>
        <v>201.96030600000003</v>
      </c>
      <c r="AC43" s="1">
        <f t="shared" si="18"/>
        <v>80.351773508688623</v>
      </c>
      <c r="AD43" s="1">
        <f t="shared" si="19"/>
        <v>215.59122345925016</v>
      </c>
      <c r="AE43" s="1">
        <f t="shared" si="20"/>
        <v>198.14159925925014</v>
      </c>
      <c r="AF43" s="1">
        <f t="shared" si="21"/>
        <v>0.48083725032345648</v>
      </c>
      <c r="AG43" s="1">
        <f t="shared" si="22"/>
        <v>-62.419378267329265</v>
      </c>
      <c r="AH43" s="1">
        <f t="shared" si="23"/>
        <v>115.54823732925144</v>
      </c>
      <c r="AI43" s="1">
        <f t="shared" si="24"/>
        <v>67.661842834944011</v>
      </c>
      <c r="AJ43" s="1">
        <f t="shared" si="25"/>
        <v>1</v>
      </c>
      <c r="AM43" s="1">
        <f t="shared" si="26"/>
        <v>371.73247014773381</v>
      </c>
      <c r="AN43" s="1">
        <f t="shared" si="35"/>
        <v>29869.363247136062</v>
      </c>
      <c r="AO43" s="1">
        <f t="shared" si="27"/>
        <v>10574.749510676222</v>
      </c>
      <c r="AP43" s="1">
        <f t="shared" si="28"/>
        <v>20409.575431699064</v>
      </c>
      <c r="AQ43" s="1">
        <f t="shared" si="29"/>
        <v>30984.324942375286</v>
      </c>
      <c r="AR43" s="1">
        <f t="shared" si="30"/>
        <v>1114.9616952392244</v>
      </c>
      <c r="AT43" s="1">
        <f t="shared" si="31"/>
        <v>456.42381618394569</v>
      </c>
      <c r="AU43" s="1">
        <f t="shared" si="32"/>
        <v>36674.463101983732</v>
      </c>
      <c r="AV43" s="1">
        <f t="shared" si="33"/>
        <v>-5690.1381596084466</v>
      </c>
    </row>
    <row r="44" spans="1:48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34"/>
        <v>-8.3450000000000006</v>
      </c>
      <c r="H44" s="1">
        <f t="shared" si="36"/>
        <v>-3.1869999999999998</v>
      </c>
      <c r="J44" s="3">
        <f t="shared" si="4"/>
        <v>46.813000000000002</v>
      </c>
      <c r="L44" s="1">
        <f t="shared" si="5"/>
        <v>50.000208999563199</v>
      </c>
      <c r="M44" s="1">
        <f t="shared" si="6"/>
        <v>-3.4564102564102801</v>
      </c>
      <c r="N44" s="1">
        <f t="shared" si="7"/>
        <v>-40.902107692308107</v>
      </c>
      <c r="O44" s="1">
        <f t="shared" si="8"/>
        <v>-3.8265306122450132E-2</v>
      </c>
      <c r="P44" s="1">
        <f t="shared" si="9"/>
        <v>94.762612244898023</v>
      </c>
      <c r="Q44" s="1">
        <f t="shared" si="10"/>
        <v>-19.844787437376272</v>
      </c>
      <c r="R44" s="1">
        <f t="shared" si="11"/>
        <v>48.140672988675163</v>
      </c>
      <c r="T44" s="1">
        <f t="shared" si="12"/>
        <v>-104.58560000000001</v>
      </c>
      <c r="U44" s="1">
        <f t="shared" si="13"/>
        <v>89.579200000000014</v>
      </c>
      <c r="X44" s="1">
        <f t="shared" si="37"/>
        <v>107.3182825058247</v>
      </c>
      <c r="Y44" s="1">
        <f t="shared" si="14"/>
        <v>200.3759944</v>
      </c>
      <c r="Z44" s="1">
        <f t="shared" si="15"/>
        <v>267.62552920000002</v>
      </c>
      <c r="AA44" s="1">
        <f t="shared" si="16"/>
        <v>181.71768399999999</v>
      </c>
      <c r="AB44" s="1">
        <f t="shared" si="17"/>
        <v>198.480412</v>
      </c>
      <c r="AC44" s="1">
        <f t="shared" si="18"/>
        <v>80.997663765873327</v>
      </c>
      <c r="AD44" s="1">
        <f t="shared" si="19"/>
        <v>220.22078183737628</v>
      </c>
      <c r="AE44" s="1">
        <f t="shared" si="20"/>
        <v>201.56247143737627</v>
      </c>
      <c r="AF44" s="1">
        <f t="shared" si="21"/>
        <v>0.45051097482168018</v>
      </c>
      <c r="AG44" s="1">
        <f t="shared" si="22"/>
        <v>-64.087186224989978</v>
      </c>
      <c r="AH44" s="1">
        <f t="shared" si="23"/>
        <v>115.98779293526705</v>
      </c>
      <c r="AI44" s="1">
        <f t="shared" si="24"/>
        <v>67.847119946591889</v>
      </c>
      <c r="AJ44" s="1">
        <f t="shared" si="25"/>
        <v>1</v>
      </c>
      <c r="AK44" s="1" t="s">
        <v>158</v>
      </c>
      <c r="AM44" s="1">
        <f t="shared" si="26"/>
        <v>377.84211045004037</v>
      </c>
      <c r="AN44" s="1">
        <f t="shared" si="35"/>
        <v>30604.328218820341</v>
      </c>
      <c r="AO44" s="1">
        <f t="shared" si="27"/>
        <v>10801.829349123307</v>
      </c>
      <c r="AP44" s="1">
        <f t="shared" si="28"/>
        <v>20761.942370406945</v>
      </c>
      <c r="AQ44" s="1">
        <f t="shared" si="29"/>
        <v>31563.771719530254</v>
      </c>
      <c r="AR44" s="1">
        <f>AQ44-AN44</f>
        <v>959.44350070991277</v>
      </c>
      <c r="AT44" s="1">
        <f t="shared" si="31"/>
        <v>464.05397822110092</v>
      </c>
      <c r="AU44" s="1">
        <f t="shared" si="32"/>
        <v>37587.288097168639</v>
      </c>
      <c r="AV44" s="1">
        <f t="shared" si="33"/>
        <v>-6023.5163776383852</v>
      </c>
    </row>
    <row r="45" spans="1:48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34"/>
        <v>-9.0190000000000001</v>
      </c>
      <c r="H45" s="1">
        <f t="shared" si="36"/>
        <v>-3.9710000000000001</v>
      </c>
      <c r="J45" s="3">
        <f t="shared" si="4"/>
        <v>46.028999999999996</v>
      </c>
      <c r="L45" s="1">
        <f t="shared" si="5"/>
        <v>50.001017599644911</v>
      </c>
      <c r="M45" s="1">
        <f t="shared" si="6"/>
        <v>-3.4795918367346692</v>
      </c>
      <c r="N45" s="1">
        <f t="shared" si="7"/>
        <v>-46.413959183673001</v>
      </c>
      <c r="O45" s="1">
        <f t="shared" si="8"/>
        <v>-6.1403508771929592E-2</v>
      </c>
      <c r="P45" s="1">
        <f t="shared" si="9"/>
        <v>94.337114035087694</v>
      </c>
      <c r="Q45" s="1">
        <f t="shared" si="10"/>
        <v>-20.588548627841284</v>
      </c>
      <c r="R45" s="1">
        <f t="shared" si="11"/>
        <v>48.432766143814796</v>
      </c>
      <c r="T45" s="1">
        <f t="shared" si="12"/>
        <v>-103.85149999999999</v>
      </c>
      <c r="U45" s="1">
        <f t="shared" si="13"/>
        <v>91.053100000000015</v>
      </c>
      <c r="X45" s="1">
        <f t="shared" si="37"/>
        <v>108.74146256079142</v>
      </c>
      <c r="Y45" s="1">
        <f t="shared" si="14"/>
        <v>204.17618999999999</v>
      </c>
      <c r="Z45" s="1">
        <f t="shared" si="15"/>
        <v>263.75239059999996</v>
      </c>
      <c r="AA45" s="1">
        <f t="shared" si="16"/>
        <v>184.31356199999999</v>
      </c>
      <c r="AB45" s="1">
        <f t="shared" si="17"/>
        <v>194.94234999999998</v>
      </c>
      <c r="AC45" s="1">
        <f t="shared" si="18"/>
        <v>81.534178235196862</v>
      </c>
      <c r="AD45" s="1">
        <f t="shared" si="19"/>
        <v>224.76473862784127</v>
      </c>
      <c r="AE45" s="1">
        <f t="shared" si="20"/>
        <v>204.90211062784127</v>
      </c>
      <c r="AF45" s="1">
        <f t="shared" si="21"/>
        <v>0.4215587718575316</v>
      </c>
      <c r="AG45" s="1">
        <f t="shared" si="22"/>
        <v>-65.646260844709687</v>
      </c>
      <c r="AH45" s="1">
        <f t="shared" si="23"/>
        <v>116.38587343311185</v>
      </c>
      <c r="AI45" s="1">
        <f t="shared" si="24"/>
        <v>67.953107289297066</v>
      </c>
      <c r="AJ45" s="1">
        <f t="shared" si="25"/>
        <v>1</v>
      </c>
      <c r="AK45" s="2">
        <v>307</v>
      </c>
      <c r="AM45" s="1">
        <f t="shared" si="26"/>
        <v>383.99579868971097</v>
      </c>
      <c r="AN45" s="1">
        <f t="shared" si="35"/>
        <v>31308.781891933668</v>
      </c>
      <c r="AO45" s="1">
        <f t="shared" si="27"/>
        <v>11024.710429695615</v>
      </c>
      <c r="AP45" s="1">
        <f>$AL$5*AE45</f>
        <v>21105.941905220792</v>
      </c>
      <c r="AQ45" s="1">
        <f t="shared" si="29"/>
        <v>32130.652334916405</v>
      </c>
      <c r="AR45" s="1">
        <f t="shared" si="30"/>
        <v>821.87044298273759</v>
      </c>
      <c r="AT45" s="1">
        <f t="shared" si="31"/>
        <v>471.73915051792119</v>
      </c>
      <c r="AU45" s="1">
        <f t="shared" si="32"/>
        <v>38462.863978848545</v>
      </c>
      <c r="AV45" s="1">
        <f t="shared" si="33"/>
        <v>-6332.2116439321399</v>
      </c>
    </row>
    <row r="46" spans="1:48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34"/>
        <v>-9.7010000000000005</v>
      </c>
      <c r="H46" s="1">
        <f t="shared" si="36"/>
        <v>-4.7690000000000001</v>
      </c>
      <c r="J46" s="3">
        <f t="shared" si="4"/>
        <v>45.231000000000002</v>
      </c>
      <c r="L46" s="1">
        <f t="shared" si="5"/>
        <v>50.000063779959319</v>
      </c>
      <c r="M46" s="1">
        <f t="shared" si="6"/>
        <v>-3.4797979797980041</v>
      </c>
      <c r="N46" s="1">
        <f t="shared" si="7"/>
        <v>-51.582621212121708</v>
      </c>
      <c r="O46" s="1">
        <f t="shared" si="8"/>
        <v>-8.2818294190358202E-2</v>
      </c>
      <c r="P46" s="1">
        <f t="shared" si="9"/>
        <v>93.793666254635326</v>
      </c>
      <c r="Q46" s="1">
        <f t="shared" si="10"/>
        <v>-21.39787412958173</v>
      </c>
      <c r="R46" s="1">
        <f t="shared" si="11"/>
        <v>48.668968562029619</v>
      </c>
      <c r="T46" s="1">
        <f t="shared" si="12"/>
        <v>-103.09179999999998</v>
      </c>
      <c r="U46" s="1">
        <f t="shared" si="13"/>
        <v>92.499800000000008</v>
      </c>
      <c r="X46" s="1">
        <f t="shared" si="37"/>
        <v>110.1769035836459</v>
      </c>
      <c r="Y46" s="1">
        <f t="shared" si="14"/>
        <v>207.90003420000002</v>
      </c>
      <c r="Z46" s="1">
        <f t="shared" si="15"/>
        <v>259.78824579999997</v>
      </c>
      <c r="AA46" s="1">
        <f>G46+$S$18*(J46-B46)+$S$20*(G46-D46)</f>
        <v>186.83871600000001</v>
      </c>
      <c r="AB46" s="1">
        <f t="shared" si="17"/>
        <v>191.33701599999998</v>
      </c>
      <c r="AC46" s="1">
        <f t="shared" si="18"/>
        <v>81.986771774195262</v>
      </c>
      <c r="AD46" s="1">
        <f t="shared" si="19"/>
        <v>229.29790832958176</v>
      </c>
      <c r="AE46" s="1">
        <f t="shared" si="20"/>
        <v>208.23659012958174</v>
      </c>
      <c r="AF46" s="1">
        <f t="shared" si="21"/>
        <v>0.39282806198145842</v>
      </c>
      <c r="AG46" s="1">
        <f t="shared" si="22"/>
        <v>-67.191950506026046</v>
      </c>
      <c r="AH46" s="1">
        <f t="shared" si="23"/>
        <v>116.67436036872657</v>
      </c>
      <c r="AI46" s="1">
        <f t="shared" si="24"/>
        <v>68.005391806696949</v>
      </c>
      <c r="AJ46" s="1">
        <f t="shared" si="25"/>
        <v>1</v>
      </c>
      <c r="AM46" s="1">
        <f t="shared" si="26"/>
        <v>390.20250212843143</v>
      </c>
      <c r="AN46" s="1">
        <f t="shared" si="35"/>
        <v>31991.443487723649</v>
      </c>
      <c r="AO46" s="1">
        <f t="shared" si="27"/>
        <v>11247.062403565986</v>
      </c>
      <c r="AP46" s="1">
        <f t="shared" si="28"/>
        <v>21449.409966297568</v>
      </c>
      <c r="AQ46" s="1">
        <f t="shared" si="29"/>
        <v>32696.472369863553</v>
      </c>
      <c r="AR46" s="1">
        <f t="shared" si="30"/>
        <v>705.02888213990445</v>
      </c>
      <c r="AT46" s="1">
        <f t="shared" si="31"/>
        <v>479.49053204133537</v>
      </c>
      <c r="AU46" s="1">
        <f t="shared" si="32"/>
        <v>39311.880818360427</v>
      </c>
      <c r="AV46" s="1">
        <f t="shared" si="33"/>
        <v>-6615.4084484968735</v>
      </c>
    </row>
    <row r="47" spans="1:48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34"/>
        <v>-10.39</v>
      </c>
      <c r="H47" s="1">
        <f t="shared" si="36"/>
        <v>-5.5780000000000003</v>
      </c>
      <c r="J47" s="3">
        <f t="shared" si="4"/>
        <v>44.421999999999997</v>
      </c>
      <c r="L47" s="1">
        <f t="shared" si="5"/>
        <v>50.000227609481939</v>
      </c>
      <c r="M47" s="1">
        <f t="shared" si="6"/>
        <v>-3.5252525252525113</v>
      </c>
      <c r="N47" s="1">
        <f t="shared" si="7"/>
        <v>-57.781373737373443</v>
      </c>
      <c r="O47" s="1">
        <f t="shared" si="8"/>
        <v>-0.10365853658536775</v>
      </c>
      <c r="P47" s="1">
        <f t="shared" si="9"/>
        <v>93.190859756097638</v>
      </c>
      <c r="Q47" s="1">
        <f t="shared" si="10"/>
        <v>-22.061681484348355</v>
      </c>
      <c r="R47" s="1">
        <f t="shared" si="11"/>
        <v>48.882311495328878</v>
      </c>
      <c r="T47" s="1">
        <f t="shared" si="12"/>
        <v>-102.31549999999999</v>
      </c>
      <c r="U47" s="1">
        <f t="shared" si="13"/>
        <v>93.917900000000017</v>
      </c>
      <c r="X47" s="1">
        <f t="shared" si="37"/>
        <v>111.61537632718891</v>
      </c>
      <c r="Y47" s="1">
        <f t="shared" si="14"/>
        <v>211.54712700000002</v>
      </c>
      <c r="Z47" s="1">
        <f t="shared" si="15"/>
        <v>255.75860439999994</v>
      </c>
      <c r="AA47" s="1">
        <f t="shared" si="16"/>
        <v>189.29533799999999</v>
      </c>
      <c r="AB47" s="1">
        <f t="shared" si="17"/>
        <v>187.68480999999997</v>
      </c>
      <c r="AC47" s="1">
        <f t="shared" si="18"/>
        <v>82.455434728695479</v>
      </c>
      <c r="AD47" s="1">
        <f t="shared" si="19"/>
        <v>233.60880848434837</v>
      </c>
      <c r="AE47" s="1">
        <f t="shared" si="20"/>
        <v>211.35701948434834</v>
      </c>
      <c r="AF47" s="1">
        <f t="shared" si="21"/>
        <v>0.36612697245948123</v>
      </c>
      <c r="AG47" s="1">
        <f t="shared" si="22"/>
        <v>-68.571590646758125</v>
      </c>
      <c r="AH47" s="1">
        <f t="shared" si="23"/>
        <v>116.9684853194068</v>
      </c>
      <c r="AI47" s="1">
        <f t="shared" si="24"/>
        <v>68.086173824077918</v>
      </c>
      <c r="AJ47" s="1">
        <f t="shared" si="25"/>
        <v>1</v>
      </c>
      <c r="AK47" s="1" t="s">
        <v>159</v>
      </c>
      <c r="AM47" s="1">
        <f t="shared" si="26"/>
        <v>396.42231442423707</v>
      </c>
      <c r="AN47" s="1">
        <f t="shared" si="35"/>
        <v>32687.174272006076</v>
      </c>
      <c r="AO47" s="1">
        <f t="shared" si="27"/>
        <v>11458.512056157289</v>
      </c>
      <c r="AP47" s="1">
        <f t="shared" si="28"/>
        <v>21770.829791985303</v>
      </c>
      <c r="AQ47" s="1">
        <f t="shared" si="29"/>
        <v>33229.341848142591</v>
      </c>
      <c r="AR47" s="1">
        <f t="shared" si="30"/>
        <v>542.16757613651498</v>
      </c>
      <c r="AT47" s="1">
        <f t="shared" si="31"/>
        <v>487.25828485646764</v>
      </c>
      <c r="AU47" s="1">
        <f t="shared" si="32"/>
        <v>40177.09370299858</v>
      </c>
      <c r="AV47" s="1">
        <f t="shared" si="33"/>
        <v>-6947.7518548559892</v>
      </c>
    </row>
    <row r="48" spans="1:48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34"/>
        <v>-11.087999999999999</v>
      </c>
      <c r="H48" s="1">
        <f t="shared" si="36"/>
        <v>-6.3979999999999997</v>
      </c>
      <c r="J48" s="3">
        <f>H48+50</f>
        <v>43.602000000000004</v>
      </c>
      <c r="L48" s="1">
        <f t="shared" si="5"/>
        <v>50.001477778161721</v>
      </c>
      <c r="M48" s="1">
        <f t="shared" si="6"/>
        <v>-3.5786802030456681</v>
      </c>
      <c r="N48" s="1">
        <f t="shared" si="7"/>
        <v>-64.344781725887941</v>
      </c>
      <c r="O48" s="1">
        <f t="shared" si="8"/>
        <v>-0.12635379061371846</v>
      </c>
      <c r="P48" s="1">
        <f t="shared" si="9"/>
        <v>92.647097472924202</v>
      </c>
      <c r="Q48" s="1">
        <f t="shared" si="10"/>
        <v>-22.737114114337338</v>
      </c>
      <c r="R48" s="1">
        <f t="shared" si="11"/>
        <v>49.196469292425306</v>
      </c>
      <c r="T48" s="1">
        <f t="shared" si="12"/>
        <v>-101.5198</v>
      </c>
      <c r="U48" s="1">
        <f t="shared" si="13"/>
        <v>95.314599999999984</v>
      </c>
      <c r="X48" s="1">
        <f t="shared" si="37"/>
        <v>113.06243109539081</v>
      </c>
      <c r="Y48" s="1">
        <f t="shared" si="14"/>
        <v>215.12942319999996</v>
      </c>
      <c r="Z48" s="1">
        <f t="shared" si="15"/>
        <v>251.65291159999998</v>
      </c>
      <c r="AA48" s="1">
        <f t="shared" si="16"/>
        <v>191.69153199999997</v>
      </c>
      <c r="AB48" s="1">
        <f t="shared" si="17"/>
        <v>183.97643600000001</v>
      </c>
      <c r="AC48" s="1">
        <f t="shared" si="18"/>
        <v>82.761168326595538</v>
      </c>
      <c r="AD48" s="1">
        <f>Y48-Q48</f>
        <v>237.86653731433731</v>
      </c>
      <c r="AE48" s="1">
        <f t="shared" si="20"/>
        <v>214.42864611433731</v>
      </c>
      <c r="AF48" s="1">
        <f t="shared" si="21"/>
        <v>0.34074174821308995</v>
      </c>
      <c r="AG48" s="1">
        <f t="shared" si="22"/>
        <v>-69.844378937761519</v>
      </c>
      <c r="AH48" s="1">
        <f t="shared" si="23"/>
        <v>117.2428989095541</v>
      </c>
      <c r="AI48" s="1">
        <f t="shared" si="24"/>
        <v>68.046429617128794</v>
      </c>
      <c r="AJ48" s="1">
        <f t="shared" si="25"/>
        <v>1</v>
      </c>
      <c r="AK48" s="1">
        <v>5.4</v>
      </c>
      <c r="AM48" s="1">
        <f t="shared" si="26"/>
        <v>402.67923453646523</v>
      </c>
      <c r="AN48" s="1">
        <f t="shared" si="35"/>
        <v>33326.203911097044</v>
      </c>
      <c r="AO48" s="1">
        <f t="shared" si="27"/>
        <v>11667.353655268245</v>
      </c>
      <c r="AP48" s="1">
        <f t="shared" si="28"/>
        <v>22087.222693007316</v>
      </c>
      <c r="AQ48" s="1">
        <f t="shared" si="29"/>
        <v>33754.576348275557</v>
      </c>
      <c r="AR48" s="1">
        <f t="shared" si="30"/>
        <v>428.37243717851379</v>
      </c>
      <c r="AT48" s="1">
        <f t="shared" si="31"/>
        <v>495.07238060475788</v>
      </c>
      <c r="AU48" s="1">
        <f t="shared" si="32"/>
        <v>40972.768625078737</v>
      </c>
      <c r="AV48" s="1">
        <f t="shared" si="33"/>
        <v>-7218.19227680318</v>
      </c>
    </row>
    <row r="49" spans="1:48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34"/>
        <v>-11.792999999999999</v>
      </c>
      <c r="H49" s="1">
        <f t="shared" si="36"/>
        <v>-7.2290000000000001</v>
      </c>
      <c r="J49" s="3">
        <f t="shared" si="4"/>
        <v>42.771000000000001</v>
      </c>
      <c r="L49" s="1">
        <f t="shared" si="5"/>
        <v>50.000286239180674</v>
      </c>
      <c r="M49" s="1">
        <f t="shared" si="6"/>
        <v>-3.614213197969566</v>
      </c>
      <c r="N49" s="1">
        <f t="shared" si="7"/>
        <v>-70.673152284264532</v>
      </c>
      <c r="O49" s="1">
        <f t="shared" si="8"/>
        <v>-0.14660309892729173</v>
      </c>
      <c r="P49" s="1">
        <f t="shared" si="9"/>
        <v>91.949151370679246</v>
      </c>
      <c r="Q49" s="1">
        <f t="shared" si="10"/>
        <v>-23.448758512362552</v>
      </c>
      <c r="R49" s="1">
        <f t="shared" si="11"/>
        <v>49.412236349249689</v>
      </c>
      <c r="T49" s="1">
        <f t="shared" si="12"/>
        <v>-100.69980000000001</v>
      </c>
      <c r="U49" s="1">
        <f t="shared" si="13"/>
        <v>96.680999999999983</v>
      </c>
      <c r="X49" s="1">
        <f t="shared" si="37"/>
        <v>114.51626850819054</v>
      </c>
      <c r="Y49" s="1">
        <f t="shared" si="14"/>
        <v>218.62276319999998</v>
      </c>
      <c r="Z49" s="1">
        <f t="shared" si="15"/>
        <v>247.46413999999999</v>
      </c>
      <c r="AA49" s="1">
        <f t="shared" si="16"/>
        <v>194.00759999999997</v>
      </c>
      <c r="AB49" s="1">
        <f t="shared" si="17"/>
        <v>180.20873600000002</v>
      </c>
      <c r="AC49" s="1">
        <f t="shared" si="18"/>
        <v>83.044007025507781</v>
      </c>
      <c r="AD49" s="1">
        <f t="shared" si="19"/>
        <v>242.07152171236254</v>
      </c>
      <c r="AE49" s="1">
        <f t="shared" si="20"/>
        <v>217.45635851236253</v>
      </c>
      <c r="AF49" s="1">
        <f t="shared" si="21"/>
        <v>0.31554638981765071</v>
      </c>
      <c r="AG49" s="1">
        <f t="shared" si="22"/>
        <v>-71.107796453622768</v>
      </c>
      <c r="AH49" s="1">
        <f t="shared" si="23"/>
        <v>117.41902428520579</v>
      </c>
      <c r="AI49" s="1">
        <f t="shared" si="24"/>
        <v>68.006787935956112</v>
      </c>
      <c r="AJ49" s="1">
        <f t="shared" si="25"/>
        <v>1</v>
      </c>
      <c r="AM49" s="1">
        <f t="shared" si="26"/>
        <v>408.96548212566995</v>
      </c>
      <c r="AN49" s="1">
        <f t="shared" si="35"/>
        <v>33962.132370834312</v>
      </c>
      <c r="AO49" s="1">
        <f t="shared" si="27"/>
        <v>11873.608139991384</v>
      </c>
      <c r="AP49" s="1">
        <f t="shared" si="28"/>
        <v>22399.092208565904</v>
      </c>
      <c r="AQ49" s="1">
        <f t="shared" si="29"/>
        <v>34272.700348557286</v>
      </c>
      <c r="AR49" s="1">
        <f t="shared" si="30"/>
        <v>310.56797772297432</v>
      </c>
      <c r="AT49" s="1">
        <f t="shared" si="31"/>
        <v>502.9231026338764</v>
      </c>
      <c r="AU49" s="1">
        <f t="shared" si="32"/>
        <v>41764.749668417804</v>
      </c>
      <c r="AV49" s="1">
        <f t="shared" si="33"/>
        <v>-7492.0493198605182</v>
      </c>
    </row>
    <row r="50" spans="1:48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34"/>
        <v>-12.505000000000001</v>
      </c>
      <c r="H50" s="1">
        <f t="shared" si="36"/>
        <v>-8.0679999999999996</v>
      </c>
      <c r="J50" s="3">
        <f t="shared" si="4"/>
        <v>41.932000000000002</v>
      </c>
      <c r="L50" s="1">
        <f t="shared" si="5"/>
        <v>50.000804123533854</v>
      </c>
      <c r="M50" s="1">
        <f t="shared" si="6"/>
        <v>-3.7113402061855449</v>
      </c>
      <c r="N50" s="1">
        <f t="shared" si="7"/>
        <v>-78.738783505154089</v>
      </c>
      <c r="O50" s="1">
        <f t="shared" si="8"/>
        <v>-0.16627358490566269</v>
      </c>
      <c r="P50" s="1">
        <f t="shared" si="9"/>
        <v>91.190508254717102</v>
      </c>
      <c r="Q50" s="1">
        <f t="shared" si="10"/>
        <v>-23.967009638103967</v>
      </c>
      <c r="R50" s="1">
        <f t="shared" si="11"/>
        <v>49.580334739354669</v>
      </c>
      <c r="T50" s="1">
        <f t="shared" si="12"/>
        <v>-99.86569999999999</v>
      </c>
      <c r="U50" s="1">
        <f t="shared" si="13"/>
        <v>98.020700000000019</v>
      </c>
      <c r="X50" s="1">
        <f t="shared" si="37"/>
        <v>115.96983766902497</v>
      </c>
      <c r="Y50" s="1">
        <f t="shared" si="14"/>
        <v>222.03900179999999</v>
      </c>
      <c r="Z50" s="1">
        <f t="shared" si="15"/>
        <v>243.21849919999997</v>
      </c>
      <c r="AA50" s="1">
        <f t="shared" si="16"/>
        <v>196.25543400000001</v>
      </c>
      <c r="AB50" s="1">
        <f t="shared" si="17"/>
        <v>176.40151399999999</v>
      </c>
      <c r="AC50" s="1">
        <f t="shared" si="18"/>
        <v>83.409365314787252</v>
      </c>
      <c r="AD50" s="1">
        <f t="shared" si="19"/>
        <v>246.00601143810397</v>
      </c>
      <c r="AE50" s="1">
        <f t="shared" si="20"/>
        <v>220.22244363810398</v>
      </c>
      <c r="AF50" s="1">
        <f t="shared" si="21"/>
        <v>0.292412499578453</v>
      </c>
      <c r="AG50" s="1">
        <f t="shared" si="22"/>
        <v>-72.19929604113436</v>
      </c>
      <c r="AH50" s="1">
        <f t="shared" si="23"/>
        <v>117.6300869104808</v>
      </c>
      <c r="AI50" s="1">
        <f t="shared" si="24"/>
        <v>68.04975217112613</v>
      </c>
      <c r="AJ50" s="1">
        <f t="shared" si="25"/>
        <v>1</v>
      </c>
      <c r="AM50" s="1">
        <f t="shared" si="26"/>
        <v>415.25056982020203</v>
      </c>
      <c r="AN50" s="1">
        <f t="shared" si="35"/>
        <v>34635.786475306799</v>
      </c>
      <c r="AO50" s="1">
        <f t="shared" si="27"/>
        <v>12066.594861039001</v>
      </c>
      <c r="AP50" s="1">
        <f t="shared" si="28"/>
        <v>22684.012806942901</v>
      </c>
      <c r="AQ50" s="1">
        <f>AO50+AP50</f>
        <v>34750.607667981902</v>
      </c>
      <c r="AR50" s="1">
        <f t="shared" si="30"/>
        <v>114.82119267510279</v>
      </c>
      <c r="AT50" s="1">
        <f t="shared" si="31"/>
        <v>510.7723761023824</v>
      </c>
      <c r="AU50" s="1">
        <f t="shared" si="32"/>
        <v>42603.199711025525</v>
      </c>
      <c r="AV50" s="1">
        <f t="shared" si="33"/>
        <v>-7852.5920430436236</v>
      </c>
    </row>
    <row r="51" spans="1:48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34"/>
        <v>-13.225</v>
      </c>
      <c r="H51" s="1">
        <f t="shared" si="36"/>
        <v>-8.9160000000000004</v>
      </c>
      <c r="J51" s="3">
        <f t="shared" si="4"/>
        <v>41.084000000000003</v>
      </c>
      <c r="L51" s="1">
        <f t="shared" si="5"/>
        <v>50.00108110831205</v>
      </c>
      <c r="M51" s="1">
        <f t="shared" si="6"/>
        <v>-3.7864583333333317</v>
      </c>
      <c r="N51" s="1">
        <f t="shared" si="7"/>
        <v>-86.536578124999949</v>
      </c>
      <c r="O51" s="1">
        <f t="shared" si="8"/>
        <v>-0.1880841121495298</v>
      </c>
      <c r="P51" s="1">
        <f t="shared" si="9"/>
        <v>90.501977803738185</v>
      </c>
      <c r="Q51" s="1">
        <f t="shared" si="10"/>
        <v>-24.599797720662803</v>
      </c>
      <c r="R51" s="1">
        <f t="shared" si="11"/>
        <v>49.877820015217985</v>
      </c>
      <c r="T51" s="1">
        <f t="shared" si="12"/>
        <v>-99.008600000000001</v>
      </c>
      <c r="U51" s="1">
        <f t="shared" si="13"/>
        <v>99.33959999999999</v>
      </c>
      <c r="X51" s="1">
        <f t="shared" si="37"/>
        <v>117.43320618172696</v>
      </c>
      <c r="Y51" s="1">
        <f t="shared" si="14"/>
        <v>225.38516639999997</v>
      </c>
      <c r="Z51" s="1">
        <f>B51+$S$12*(G51-D51)+$S$14*(B51-J51)</f>
        <v>238.8928296</v>
      </c>
      <c r="AA51" s="1">
        <f t="shared" si="16"/>
        <v>198.43819199999996</v>
      </c>
      <c r="AB51" s="1">
        <f t="shared" si="17"/>
        <v>172.53607199999999</v>
      </c>
      <c r="AC51" s="1">
        <f t="shared" si="18"/>
        <v>83.538803350033973</v>
      </c>
      <c r="AD51" s="1">
        <f t="shared" si="19"/>
        <v>249.98496412066277</v>
      </c>
      <c r="AE51" s="1">
        <f t="shared" si="20"/>
        <v>223.03798972066275</v>
      </c>
      <c r="AF51" s="1">
        <f t="shared" si="21"/>
        <v>0.26987565104044631</v>
      </c>
      <c r="AG51" s="1">
        <f t="shared" si="22"/>
        <v>-73.243193769257147</v>
      </c>
      <c r="AH51" s="1">
        <f t="shared" si="23"/>
        <v>117.79358906788529</v>
      </c>
      <c r="AI51" s="1">
        <f t="shared" si="24"/>
        <v>67.915769052667315</v>
      </c>
      <c r="AJ51" s="1">
        <f t="shared" si="25"/>
        <v>1</v>
      </c>
      <c r="AM51" s="1">
        <f t="shared" si="26"/>
        <v>421.57802893227409</v>
      </c>
      <c r="AN51" s="1">
        <f t="shared" si="35"/>
        <v>35218.124055668181</v>
      </c>
      <c r="AO51" s="1">
        <f t="shared" si="27"/>
        <v>12261.76249011851</v>
      </c>
      <c r="AP51" s="1">
        <f t="shared" si="28"/>
        <v>22974.02813117687</v>
      </c>
      <c r="AQ51" s="1">
        <f t="shared" si="29"/>
        <v>35235.790621295382</v>
      </c>
      <c r="AR51" s="1">
        <f t="shared" si="30"/>
        <v>17.666565627201635</v>
      </c>
      <c r="AT51" s="1">
        <f t="shared" si="31"/>
        <v>518.67456607097313</v>
      </c>
      <c r="AU51" s="1">
        <f t="shared" si="32"/>
        <v>43329.452577667231</v>
      </c>
      <c r="AV51" s="1">
        <f t="shared" si="33"/>
        <v>-8093.6619563718486</v>
      </c>
    </row>
    <row r="52" spans="1:48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34"/>
        <v>-13.952</v>
      </c>
      <c r="H52" s="1">
        <f t="shared" si="36"/>
        <v>-9.7720000000000002</v>
      </c>
      <c r="J52" s="3">
        <f t="shared" si="4"/>
        <v>40.228000000000002</v>
      </c>
      <c r="L52" s="1">
        <f t="shared" si="5"/>
        <v>50.000228039479978</v>
      </c>
      <c r="M52" s="1">
        <f t="shared" si="6"/>
        <v>-3.8888888888889031</v>
      </c>
      <c r="N52" s="1">
        <f t="shared" si="7"/>
        <v>-95.386888888889288</v>
      </c>
      <c r="O52" s="1">
        <f t="shared" si="8"/>
        <v>-0.20765661252900425</v>
      </c>
      <c r="P52" s="1">
        <f t="shared" si="9"/>
        <v>89.669706496519808</v>
      </c>
      <c r="Q52" s="1">
        <f t="shared" si="10"/>
        <v>-25.135142459469847</v>
      </c>
      <c r="R52" s="1">
        <f t="shared" si="11"/>
        <v>50.054331786827355</v>
      </c>
      <c r="T52" s="1">
        <f t="shared" si="12"/>
        <v>-98.132199999999997</v>
      </c>
      <c r="U52" s="1">
        <f t="shared" si="13"/>
        <v>100.62899999999999</v>
      </c>
      <c r="X52" s="1">
        <f t="shared" si="37"/>
        <v>118.89772128110781</v>
      </c>
      <c r="Y52" s="1">
        <f t="shared" si="14"/>
        <v>228.6416748</v>
      </c>
      <c r="Z52" s="1">
        <f t="shared" si="15"/>
        <v>234.49833599999999</v>
      </c>
      <c r="AA52" s="1">
        <f t="shared" si="16"/>
        <v>200.54141999999999</v>
      </c>
      <c r="AB52" s="1">
        <f t="shared" si="17"/>
        <v>168.62300399999998</v>
      </c>
      <c r="AC52" s="1">
        <f t="shared" si="18"/>
        <v>83.755936720737139</v>
      </c>
      <c r="AD52" s="1">
        <f t="shared" si="19"/>
        <v>253.77681725946985</v>
      </c>
      <c r="AE52" s="1">
        <f t="shared" si="20"/>
        <v>225.67656245946984</v>
      </c>
      <c r="AF52" s="1">
        <f t="shared" si="21"/>
        <v>0.24826354481257415</v>
      </c>
      <c r="AG52" s="1">
        <f t="shared" si="22"/>
        <v>-74.212553637107064</v>
      </c>
      <c r="AH52" s="1">
        <f t="shared" si="23"/>
        <v>117.92527290354721</v>
      </c>
      <c r="AI52" s="1">
        <f t="shared" si="24"/>
        <v>67.870941116719848</v>
      </c>
      <c r="AJ52" s="1">
        <f t="shared" si="25"/>
        <v>1</v>
      </c>
      <c r="AM52" s="1">
        <f t="shared" si="26"/>
        <v>427.910445770487</v>
      </c>
      <c r="AN52" s="1">
        <f t="shared" si="35"/>
        <v>35840.040218095332</v>
      </c>
      <c r="AO52" s="1">
        <f t="shared" si="27"/>
        <v>12447.752886576996</v>
      </c>
      <c r="AP52" s="1">
        <f t="shared" si="28"/>
        <v>23245.814316137694</v>
      </c>
      <c r="AQ52" s="1">
        <f t="shared" si="29"/>
        <v>35693.567202714694</v>
      </c>
      <c r="AR52" s="1">
        <f t="shared" si="30"/>
        <v>-146.47301538063766</v>
      </c>
      <c r="AT52" s="1">
        <f t="shared" si="31"/>
        <v>526.58294760762965</v>
      </c>
      <c r="AU52" s="1">
        <f t="shared" si="32"/>
        <v>44104.448038043869</v>
      </c>
      <c r="AV52" s="1">
        <f t="shared" si="33"/>
        <v>-8410.8808353291752</v>
      </c>
    </row>
    <row r="53" spans="1:48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34"/>
        <v>-14.686999999999999</v>
      </c>
      <c r="H53" s="1">
        <f t="shared" si="36"/>
        <v>-10.634</v>
      </c>
      <c r="J53" s="3">
        <f t="shared" si="4"/>
        <v>39.366</v>
      </c>
      <c r="L53" s="1">
        <f t="shared" si="5"/>
        <v>50.00116251648555</v>
      </c>
      <c r="M53" s="1">
        <f t="shared" si="6"/>
        <v>-3.9892473118279628</v>
      </c>
      <c r="N53" s="1">
        <f t="shared" si="7"/>
        <v>-104.52817204301094</v>
      </c>
      <c r="O53" s="1">
        <f t="shared" si="8"/>
        <v>-0.22899884925201164</v>
      </c>
      <c r="P53" s="1">
        <f t="shared" si="9"/>
        <v>88.887691599539608</v>
      </c>
      <c r="Q53" s="1">
        <f t="shared" si="10"/>
        <v>-25.718495143011292</v>
      </c>
      <c r="R53" s="1">
        <f t="shared" si="11"/>
        <v>50.333351592012839</v>
      </c>
      <c r="T53" s="1">
        <f t="shared" si="12"/>
        <v>-97.240299999999991</v>
      </c>
      <c r="U53" s="1">
        <f t="shared" si="13"/>
        <v>101.8973</v>
      </c>
      <c r="X53" s="1">
        <f t="shared" si="37"/>
        <v>120.36469493742756</v>
      </c>
      <c r="Y53" s="1">
        <f t="shared" si="14"/>
        <v>231.82705920000001</v>
      </c>
      <c r="Z53" s="1">
        <f t="shared" si="15"/>
        <v>230.04369579999999</v>
      </c>
      <c r="AA53" s="1">
        <f t="shared" si="16"/>
        <v>202.58046599999997</v>
      </c>
      <c r="AB53" s="1">
        <f t="shared" si="17"/>
        <v>164.667766</v>
      </c>
      <c r="AC53" s="1">
        <f t="shared" si="18"/>
        <v>83.808849488082345</v>
      </c>
      <c r="AD53" s="1">
        <f t="shared" si="19"/>
        <v>257.5455543430113</v>
      </c>
      <c r="AE53" s="1">
        <f t="shared" si="20"/>
        <v>228.29896114301127</v>
      </c>
      <c r="AF53" s="1">
        <f t="shared" si="21"/>
        <v>0.2275696433196302</v>
      </c>
      <c r="AG53" s="1">
        <f t="shared" si="22"/>
        <v>-75.111496154492144</v>
      </c>
      <c r="AH53" s="1">
        <f t="shared" si="23"/>
        <v>118.0404760590576</v>
      </c>
      <c r="AI53" s="1">
        <f t="shared" si="24"/>
        <v>67.707124467044764</v>
      </c>
      <c r="AJ53" s="1">
        <f t="shared" si="25"/>
        <v>1</v>
      </c>
      <c r="AM53" s="1">
        <f t="shared" si="26"/>
        <v>434.25349316304795</v>
      </c>
      <c r="AN53" s="1">
        <f t="shared" si="35"/>
        <v>36394.285648175879</v>
      </c>
      <c r="AO53" s="1">
        <f t="shared" si="27"/>
        <v>12632.609440524706</v>
      </c>
      <c r="AP53" s="1">
        <f t="shared" si="28"/>
        <v>23515.934492535878</v>
      </c>
      <c r="AQ53" s="1">
        <f t="shared" si="29"/>
        <v>36148.543933060588</v>
      </c>
      <c r="AR53" s="1">
        <f t="shared" si="30"/>
        <v>-245.7417151152913</v>
      </c>
      <c r="AT53" s="1">
        <f t="shared" si="31"/>
        <v>534.50460535175637</v>
      </c>
      <c r="AU53" s="1">
        <f t="shared" si="32"/>
        <v>44796.216020612199</v>
      </c>
      <c r="AV53" s="1">
        <f t="shared" si="33"/>
        <v>-8647.6720875516112</v>
      </c>
    </row>
    <row r="54" spans="1:48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34"/>
        <v>-15.429</v>
      </c>
      <c r="H54" s="1">
        <f t="shared" si="36"/>
        <v>-11.503</v>
      </c>
      <c r="J54" s="3">
        <f t="shared" si="4"/>
        <v>38.497</v>
      </c>
      <c r="L54" s="1">
        <f t="shared" si="5"/>
        <v>50.00093456126595</v>
      </c>
      <c r="M54" s="1">
        <f t="shared" si="6"/>
        <v>-4.1325966850828681</v>
      </c>
      <c r="N54" s="1">
        <f t="shared" si="7"/>
        <v>-115.36985082872914</v>
      </c>
      <c r="O54" s="1">
        <f t="shared" si="8"/>
        <v>-0.24828375286041388</v>
      </c>
      <c r="P54" s="1">
        <f t="shared" si="9"/>
        <v>87.969838672768972</v>
      </c>
      <c r="Q54" s="1">
        <f t="shared" si="10"/>
        <v>-26.174473201513528</v>
      </c>
      <c r="R54" s="1">
        <f t="shared" si="11"/>
        <v>50.483615772000597</v>
      </c>
      <c r="T54" s="1">
        <f t="shared" si="12"/>
        <v>-96.329099999999997</v>
      </c>
      <c r="U54" s="1">
        <f t="shared" si="13"/>
        <v>103.1371</v>
      </c>
      <c r="X54" s="1">
        <f t="shared" si="37"/>
        <v>121.83239690336885</v>
      </c>
      <c r="Y54" s="1">
        <f t="shared" si="14"/>
        <v>234.9227874</v>
      </c>
      <c r="Z54" s="1">
        <f t="shared" si="15"/>
        <v>225.52123159999999</v>
      </c>
      <c r="AA54" s="1">
        <f t="shared" si="16"/>
        <v>204.53998200000001</v>
      </c>
      <c r="AB54" s="1">
        <f t="shared" si="17"/>
        <v>160.66590199999996</v>
      </c>
      <c r="AC54" s="1">
        <f t="shared" si="18"/>
        <v>83.98048991128455</v>
      </c>
      <c r="AD54" s="1">
        <f t="shared" si="19"/>
        <v>261.09726060151354</v>
      </c>
      <c r="AE54" s="1">
        <f t="shared" si="20"/>
        <v>230.71445520151354</v>
      </c>
      <c r="AF54" s="1">
        <f t="shared" si="21"/>
        <v>0.20786473963605318</v>
      </c>
      <c r="AG54" s="1">
        <f t="shared" si="22"/>
        <v>-75.926988726455704</v>
      </c>
      <c r="AH54" s="1">
        <f t="shared" si="23"/>
        <v>118.14017409918537</v>
      </c>
      <c r="AI54" s="1">
        <f t="shared" si="24"/>
        <v>67.656558327184769</v>
      </c>
      <c r="AJ54" s="1">
        <f t="shared" si="25"/>
        <v>1</v>
      </c>
      <c r="AM54" s="1">
        <f t="shared" si="26"/>
        <v>440.59968969358147</v>
      </c>
      <c r="AN54" s="1">
        <f t="shared" si="35"/>
        <v>37001.777795226924</v>
      </c>
      <c r="AO54" s="1">
        <f t="shared" si="27"/>
        <v>12806.820632504241</v>
      </c>
      <c r="AP54" s="1">
        <f t="shared" si="28"/>
        <v>23764.742458031906</v>
      </c>
      <c r="AQ54" s="1">
        <f t="shared" si="29"/>
        <v>36571.563090536147</v>
      </c>
      <c r="AR54" s="1">
        <f t="shared" si="30"/>
        <v>-430.21470469077758</v>
      </c>
      <c r="AT54" s="1">
        <f t="shared" si="31"/>
        <v>542.43019596783927</v>
      </c>
      <c r="AU54" s="1">
        <f t="shared" si="32"/>
        <v>45553.55360005323</v>
      </c>
      <c r="AV54" s="1">
        <f t="shared" si="33"/>
        <v>-8981.9905095170834</v>
      </c>
    </row>
    <row r="55" spans="1:48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34"/>
        <v>-16.177</v>
      </c>
      <c r="H55" s="1">
        <f t="shared" si="36"/>
        <v>-12.377000000000001</v>
      </c>
      <c r="J55" s="3">
        <f t="shared" si="4"/>
        <v>37.622999999999998</v>
      </c>
      <c r="L55" s="1">
        <f t="shared" si="5"/>
        <v>50.000329048917266</v>
      </c>
      <c r="M55" s="1">
        <f t="shared" si="6"/>
        <v>-4.2711864406779769</v>
      </c>
      <c r="N55" s="1">
        <f t="shared" si="7"/>
        <v>-126.53198305084783</v>
      </c>
      <c r="O55" s="1">
        <f t="shared" si="8"/>
        <v>-0.26993166287015752</v>
      </c>
      <c r="P55" s="1">
        <f t="shared" si="9"/>
        <v>87.128479498860955</v>
      </c>
      <c r="Q55" s="1">
        <f t="shared" si="10"/>
        <v>-26.699182433312536</v>
      </c>
      <c r="R55" s="1">
        <f t="shared" si="11"/>
        <v>50.771194460928236</v>
      </c>
      <c r="T55" s="1">
        <f t="shared" si="12"/>
        <v>-95.397699999999986</v>
      </c>
      <c r="U55" s="1">
        <f t="shared" si="13"/>
        <v>104.35290000000001</v>
      </c>
      <c r="X55" s="1">
        <f t="shared" si="37"/>
        <v>123.30377100356664</v>
      </c>
      <c r="Y55" s="1">
        <f t="shared" si="14"/>
        <v>237.93648680000001</v>
      </c>
      <c r="Z55" s="1">
        <f t="shared" si="15"/>
        <v>220.93329339999997</v>
      </c>
      <c r="AA55" s="1">
        <f t="shared" si="16"/>
        <v>206.42631800000001</v>
      </c>
      <c r="AB55" s="1">
        <f t="shared" si="17"/>
        <v>156.61911399999997</v>
      </c>
      <c r="AC55" s="1">
        <f t="shared" si="18"/>
        <v>83.94700314846574</v>
      </c>
      <c r="AD55" s="1">
        <f t="shared" si="19"/>
        <v>264.63566923331257</v>
      </c>
      <c r="AE55" s="1">
        <f t="shared" si="20"/>
        <v>233.12550043331254</v>
      </c>
      <c r="AF55" s="1">
        <f t="shared" si="21"/>
        <v>0.18905054001447019</v>
      </c>
      <c r="AG55" s="1">
        <f t="shared" si="22"/>
        <v>-76.666137679124247</v>
      </c>
      <c r="AH55" s="1">
        <f t="shared" si="23"/>
        <v>118.22786737822801</v>
      </c>
      <c r="AI55" s="1">
        <f t="shared" si="24"/>
        <v>67.456672917299784</v>
      </c>
      <c r="AJ55" s="1">
        <f t="shared" si="25"/>
        <v>1</v>
      </c>
      <c r="AM55" s="1">
        <f t="shared" si="26"/>
        <v>446.9617641654267</v>
      </c>
      <c r="AN55" s="1">
        <f t="shared" si="35"/>
        <v>37521.100623638878</v>
      </c>
      <c r="AO55" s="1">
        <f t="shared" si="27"/>
        <v>12980.379575893983</v>
      </c>
      <c r="AP55" s="1">
        <f t="shared" si="28"/>
        <v>24013.092172133362</v>
      </c>
      <c r="AQ55" s="1">
        <f t="shared" si="29"/>
        <v>36993.471748027347</v>
      </c>
      <c r="AR55" s="1">
        <f t="shared" si="30"/>
        <v>-527.62887561153184</v>
      </c>
      <c r="AT55" s="1">
        <f t="shared" si="31"/>
        <v>550.37561610890737</v>
      </c>
      <c r="AU55" s="1">
        <f t="shared" si="32"/>
        <v>46202.383578333218</v>
      </c>
      <c r="AV55" s="1">
        <f t="shared" si="33"/>
        <v>-9208.9118303058713</v>
      </c>
    </row>
    <row r="56" spans="1:48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34"/>
        <v>-16.933</v>
      </c>
      <c r="H56" s="1">
        <f t="shared" si="36"/>
        <v>-13.255000000000001</v>
      </c>
      <c r="J56" s="3">
        <f t="shared" si="4"/>
        <v>36.744999999999997</v>
      </c>
      <c r="L56" s="1">
        <f t="shared" si="5"/>
        <v>50.000555006919669</v>
      </c>
      <c r="M56" s="1">
        <f t="shared" si="6"/>
        <v>-4.4360465116279011</v>
      </c>
      <c r="N56" s="1">
        <f t="shared" si="7"/>
        <v>-139.0778546511626</v>
      </c>
      <c r="O56" s="1">
        <f t="shared" si="8"/>
        <v>-0.28992072480181375</v>
      </c>
      <c r="P56" s="1">
        <f t="shared" si="9"/>
        <v>86.169491506228852</v>
      </c>
      <c r="Q56" s="1">
        <f t="shared" si="10"/>
        <v>-27.1635929224691</v>
      </c>
      <c r="R56" s="1">
        <f t="shared" si="11"/>
        <v>50.960034301418084</v>
      </c>
      <c r="T56" s="1">
        <f t="shared" si="12"/>
        <v>-94.453099999999992</v>
      </c>
      <c r="U56" s="1">
        <f t="shared" si="13"/>
        <v>105.54349999999999</v>
      </c>
      <c r="X56" s="1">
        <f t="shared" si="37"/>
        <v>124.77210904629287</v>
      </c>
      <c r="Y56" s="1">
        <f t="shared" si="14"/>
        <v>240.86545740000003</v>
      </c>
      <c r="Z56" s="1">
        <f t="shared" si="15"/>
        <v>216.29213599999997</v>
      </c>
      <c r="AA56" s="1">
        <f t="shared" si="16"/>
        <v>208.23806999999999</v>
      </c>
      <c r="AB56" s="1">
        <f t="shared" si="17"/>
        <v>152.53710199999998</v>
      </c>
      <c r="AC56" s="1">
        <f t="shared" si="18"/>
        <v>83.981122835030234</v>
      </c>
      <c r="AD56" s="1">
        <f t="shared" si="19"/>
        <v>268.02905032246912</v>
      </c>
      <c r="AE56" s="1">
        <f t="shared" si="20"/>
        <v>235.40166292246909</v>
      </c>
      <c r="AF56" s="1">
        <f t="shared" si="21"/>
        <v>0.17084541054175717</v>
      </c>
      <c r="AG56" s="1">
        <f t="shared" si="22"/>
        <v>-77.363963204280708</v>
      </c>
      <c r="AH56" s="1">
        <f t="shared" si="23"/>
        <v>118.28574867714114</v>
      </c>
      <c r="AI56" s="1">
        <f t="shared" si="24"/>
        <v>67.325714375723066</v>
      </c>
      <c r="AJ56" s="1">
        <f t="shared" si="25"/>
        <v>1</v>
      </c>
      <c r="AM56" s="1">
        <f t="shared" si="26"/>
        <v>453.31071102837069</v>
      </c>
      <c r="AN56" s="1">
        <f t="shared" si="35"/>
        <v>38069.542505308491</v>
      </c>
      <c r="AO56" s="1">
        <f t="shared" si="27"/>
        <v>13146.824918317112</v>
      </c>
      <c r="AP56" s="1">
        <f t="shared" si="28"/>
        <v>24247.54828932893</v>
      </c>
      <c r="AQ56" s="1">
        <f t="shared" si="29"/>
        <v>37394.373207646044</v>
      </c>
      <c r="AR56" s="1">
        <f t="shared" si="30"/>
        <v>-675.16929766244721</v>
      </c>
      <c r="AT56" s="1">
        <f t="shared" si="31"/>
        <v>558.30464153962907</v>
      </c>
      <c r="AU56" s="1">
        <f t="shared" si="32"/>
        <v>46887.050680507113</v>
      </c>
      <c r="AV56" s="1">
        <f t="shared" si="33"/>
        <v>-9492.677472861069</v>
      </c>
    </row>
    <row r="57" spans="1:48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34"/>
        <v>-17.696000000000002</v>
      </c>
      <c r="H57" s="1">
        <f t="shared" si="36"/>
        <v>-14.138</v>
      </c>
      <c r="J57" s="3">
        <f t="shared" si="4"/>
        <v>35.862000000000002</v>
      </c>
      <c r="L57" s="1">
        <f t="shared" si="5"/>
        <v>50.000428048167748</v>
      </c>
      <c r="M57" s="1">
        <f t="shared" si="6"/>
        <v>-4.604790419161672</v>
      </c>
      <c r="N57" s="1">
        <f t="shared" si="7"/>
        <v>-152.31482634730523</v>
      </c>
      <c r="O57" s="1">
        <f t="shared" si="8"/>
        <v>-0.31073446327683929</v>
      </c>
      <c r="P57" s="1">
        <f t="shared" si="9"/>
        <v>85.210158192090532</v>
      </c>
      <c r="Q57" s="1">
        <f t="shared" si="10"/>
        <v>-27.657416086285185</v>
      </c>
      <c r="R57" s="1">
        <f t="shared" si="11"/>
        <v>51.199191439241318</v>
      </c>
      <c r="T57" s="1">
        <f t="shared" si="12"/>
        <v>-93.4893</v>
      </c>
      <c r="U57" s="1">
        <f t="shared" si="13"/>
        <v>106.7101</v>
      </c>
      <c r="X57" s="1">
        <f t="shared" si="37"/>
        <v>126.24262012688106</v>
      </c>
      <c r="Y57" s="1">
        <f t="shared" si="14"/>
        <v>243.71139919999996</v>
      </c>
      <c r="Z57" s="1">
        <f t="shared" si="15"/>
        <v>211.58550459999998</v>
      </c>
      <c r="AA57" s="1">
        <f t="shared" si="16"/>
        <v>209.97564199999999</v>
      </c>
      <c r="AB57" s="1">
        <f t="shared" si="17"/>
        <v>148.410166</v>
      </c>
      <c r="AC57" s="1">
        <f t="shared" si="18"/>
        <v>83.908725058089502</v>
      </c>
      <c r="AD57" s="1">
        <f t="shared" si="19"/>
        <v>271.36881528628516</v>
      </c>
      <c r="AE57" s="1">
        <f t="shared" si="20"/>
        <v>237.63305808628519</v>
      </c>
      <c r="AF57" s="1">
        <f t="shared" si="21"/>
        <v>0.15331747713438457</v>
      </c>
      <c r="AG57" s="1">
        <f t="shared" si="22"/>
        <v>-78.005660661964512</v>
      </c>
      <c r="AH57" s="1">
        <f t="shared" si="23"/>
        <v>118.32391422467734</v>
      </c>
      <c r="AI57" s="1">
        <f t="shared" si="24"/>
        <v>67.12472278543602</v>
      </c>
      <c r="AJ57" s="1">
        <f t="shared" si="25"/>
        <v>1</v>
      </c>
      <c r="AM57" s="1">
        <f t="shared" si="26"/>
        <v>459.66905388972594</v>
      </c>
      <c r="AN57" s="1">
        <f t="shared" si="35"/>
        <v>38570.244260545143</v>
      </c>
      <c r="AO57" s="1">
        <f t="shared" si="27"/>
        <v>13310.640389792288</v>
      </c>
      <c r="AP57" s="1">
        <f t="shared" si="28"/>
        <v>24477.393148177809</v>
      </c>
      <c r="AQ57" s="1">
        <f t="shared" si="29"/>
        <v>37788.033537970099</v>
      </c>
      <c r="AR57" s="1">
        <f t="shared" si="30"/>
        <v>-782.2107225750442</v>
      </c>
      <c r="AT57" s="1">
        <f t="shared" si="31"/>
        <v>566.24540137480528</v>
      </c>
      <c r="AU57" s="1">
        <f t="shared" si="32"/>
        <v>47512.929699366068</v>
      </c>
      <c r="AV57" s="1">
        <f t="shared" si="33"/>
        <v>-9724.8961613959691</v>
      </c>
    </row>
    <row r="58" spans="1:48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34"/>
        <v>-18.465</v>
      </c>
      <c r="H58" s="1">
        <f t="shared" si="36"/>
        <v>-15.023</v>
      </c>
      <c r="J58" s="3">
        <f t="shared" si="4"/>
        <v>34.977000000000004</v>
      </c>
      <c r="L58" s="1">
        <f t="shared" si="5"/>
        <v>50.000858242634195</v>
      </c>
      <c r="M58" s="1">
        <f t="shared" si="6"/>
        <v>-4.8499999999999943</v>
      </c>
      <c r="N58" s="1">
        <f t="shared" si="7"/>
        <v>-169.00209999999981</v>
      </c>
      <c r="O58" s="1">
        <f t="shared" si="8"/>
        <v>-0.33070866141731831</v>
      </c>
      <c r="P58" s="1">
        <f t="shared" si="9"/>
        <v>84.17177165354309</v>
      </c>
      <c r="Q58" s="1">
        <f t="shared" si="10"/>
        <v>-28.010350814530849</v>
      </c>
      <c r="R58" s="1">
        <f t="shared" si="11"/>
        <v>51.349151450474537</v>
      </c>
      <c r="T58" s="1">
        <f t="shared" si="12"/>
        <v>-92.512700000000024</v>
      </c>
      <c r="U58" s="1">
        <f t="shared" si="13"/>
        <v>107.84990000000001</v>
      </c>
      <c r="X58" s="1">
        <f t="shared" si="37"/>
        <v>127.70821035195816</v>
      </c>
      <c r="Y58" s="1">
        <f t="shared" si="14"/>
        <v>246.46763479999998</v>
      </c>
      <c r="Z58" s="1">
        <f t="shared" si="15"/>
        <v>206.83293140000004</v>
      </c>
      <c r="AA58" s="1">
        <f t="shared" si="16"/>
        <v>211.63557799999998</v>
      </c>
      <c r="AB58" s="1">
        <f t="shared" si="17"/>
        <v>144.25465400000004</v>
      </c>
      <c r="AC58" s="1">
        <f t="shared" si="18"/>
        <v>83.947679845044917</v>
      </c>
      <c r="AD58" s="1">
        <f t="shared" si="19"/>
        <v>274.47798561453084</v>
      </c>
      <c r="AE58" s="1">
        <f t="shared" si="20"/>
        <v>239.64592881453083</v>
      </c>
      <c r="AF58" s="1">
        <f t="shared" si="21"/>
        <v>0.13690235478454099</v>
      </c>
      <c r="AG58" s="1">
        <f t="shared" si="22"/>
        <v>-78.553136518978306</v>
      </c>
      <c r="AH58" s="1">
        <f t="shared" si="23"/>
        <v>118.37630836914789</v>
      </c>
      <c r="AI58" s="1">
        <f t="shared" si="24"/>
        <v>67.027156918673356</v>
      </c>
      <c r="AJ58" s="1">
        <f t="shared" si="25"/>
        <v>1</v>
      </c>
      <c r="AM58" s="1">
        <f t="shared" si="26"/>
        <v>466.00611946393684</v>
      </c>
      <c r="AN58" s="1">
        <f t="shared" si="35"/>
        <v>39120.132522590327</v>
      </c>
      <c r="AO58" s="1">
        <f t="shared" si="27"/>
        <v>13463.145194392739</v>
      </c>
      <c r="AP58" s="1">
        <f t="shared" si="28"/>
        <v>24684.72889754075</v>
      </c>
      <c r="AQ58" s="1">
        <f t="shared" si="29"/>
        <v>38147.874091933489</v>
      </c>
      <c r="AR58" s="1">
        <f t="shared" si="30"/>
        <v>-972.25843065683875</v>
      </c>
      <c r="AT58" s="1">
        <f t="shared" si="31"/>
        <v>574.15958859022157</v>
      </c>
      <c r="AU58" s="1">
        <f t="shared" si="32"/>
        <v>48199.365322934624</v>
      </c>
      <c r="AV58" s="1">
        <f t="shared" si="33"/>
        <v>-10051.491231001135</v>
      </c>
    </row>
    <row r="59" spans="1:48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34"/>
        <v>-19.241</v>
      </c>
      <c r="H59" s="1">
        <f t="shared" si="36"/>
        <v>-15.912000000000001</v>
      </c>
      <c r="J59" s="3">
        <f t="shared" si="4"/>
        <v>34.088000000000001</v>
      </c>
      <c r="L59" s="1">
        <f t="shared" si="5"/>
        <v>50.000421798220863</v>
      </c>
      <c r="M59" s="1">
        <f t="shared" si="6"/>
        <v>-5.0516129032258066</v>
      </c>
      <c r="N59" s="1">
        <f t="shared" si="7"/>
        <v>-184.79458064516132</v>
      </c>
      <c r="O59" s="1">
        <f t="shared" si="8"/>
        <v>-0.35280898876404476</v>
      </c>
      <c r="P59" s="1">
        <f t="shared" si="9"/>
        <v>83.187806741573027</v>
      </c>
      <c r="Q59" s="1">
        <f t="shared" si="10"/>
        <v>-28.516021551990125</v>
      </c>
      <c r="R59" s="1">
        <f t="shared" si="11"/>
        <v>51.654612098117859</v>
      </c>
      <c r="T59" s="1">
        <f t="shared" si="12"/>
        <v>-91.514399999999995</v>
      </c>
      <c r="U59" s="1">
        <f t="shared" si="13"/>
        <v>108.96779999999998</v>
      </c>
      <c r="X59" s="1">
        <f t="shared" si="37"/>
        <v>129.17868107470363</v>
      </c>
      <c r="Y59" s="1">
        <f t="shared" si="14"/>
        <v>249.14119159999996</v>
      </c>
      <c r="Z59" s="1">
        <f t="shared" si="15"/>
        <v>202.01025679999998</v>
      </c>
      <c r="AA59" s="1">
        <f t="shared" si="16"/>
        <v>213.22103599999997</v>
      </c>
      <c r="AB59" s="1">
        <f t="shared" si="17"/>
        <v>140.05086799999998</v>
      </c>
      <c r="AC59" s="1">
        <f>AJ59*((AG59-Q59)^2+(AH59-R59)^2)^0.5</f>
        <v>83.726289791363001</v>
      </c>
      <c r="AD59" s="1">
        <f t="shared" si="19"/>
        <v>277.65721315199011</v>
      </c>
      <c r="AE59" s="1">
        <f t="shared" si="20"/>
        <v>241.73705755199009</v>
      </c>
      <c r="AF59" s="1">
        <f t="shared" si="21"/>
        <v>0.12079907917635449</v>
      </c>
      <c r="AG59" s="1">
        <f t="shared" si="22"/>
        <v>-79.076250333159152</v>
      </c>
      <c r="AH59" s="1">
        <f t="shared" si="23"/>
        <v>118.3910704085732</v>
      </c>
      <c r="AI59" s="1">
        <f t="shared" si="24"/>
        <v>66.736458310455333</v>
      </c>
      <c r="AJ59" s="1">
        <f t="shared" si="25"/>
        <v>1</v>
      </c>
      <c r="AM59" s="1">
        <f t="shared" si="26"/>
        <v>472.36428782201602</v>
      </c>
      <c r="AN59" s="1">
        <f t="shared" si="35"/>
        <v>39549.309249276914</v>
      </c>
      <c r="AO59" s="1">
        <f t="shared" si="27"/>
        <v>13619.086305105116</v>
      </c>
      <c r="AP59" s="1">
        <f t="shared" si="28"/>
        <v>24900.12561314274</v>
      </c>
      <c r="AQ59" s="1">
        <f t="shared" si="29"/>
        <v>38519.211918247856</v>
      </c>
      <c r="AR59" s="1">
        <f t="shared" si="30"/>
        <v>-1030.0973310290574</v>
      </c>
      <c r="AT59" s="1">
        <f t="shared" si="31"/>
        <v>582.10013049304712</v>
      </c>
      <c r="AU59" s="1">
        <f t="shared" si="32"/>
        <v>48737.084213251081</v>
      </c>
      <c r="AV59" s="1">
        <f t="shared" si="33"/>
        <v>-10217.872295003224</v>
      </c>
    </row>
    <row r="60" spans="1:48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34"/>
        <v>-20.024000000000001</v>
      </c>
      <c r="H60" s="1">
        <f t="shared" si="36"/>
        <v>-16.802</v>
      </c>
      <c r="J60" s="3">
        <f t="shared" si="4"/>
        <v>33.198</v>
      </c>
      <c r="L60" s="1">
        <f t="shared" si="5"/>
        <v>50.001054168887286</v>
      </c>
      <c r="M60" s="1">
        <f t="shared" si="6"/>
        <v>-5.3673469387755199</v>
      </c>
      <c r="N60" s="1">
        <f t="shared" si="7"/>
        <v>-205.9313469387759</v>
      </c>
      <c r="O60" s="1">
        <f t="shared" si="8"/>
        <v>-0.37331838565022513</v>
      </c>
      <c r="P60" s="1">
        <f t="shared" si="9"/>
        <v>82.088669282511233</v>
      </c>
      <c r="Q60" s="1">
        <f t="shared" si="10"/>
        <v>-28.836440676840184</v>
      </c>
      <c r="R60" s="1">
        <f t="shared" si="11"/>
        <v>51.809508122632074</v>
      </c>
      <c r="T60" s="1">
        <f t="shared" si="12"/>
        <v>-90.506800000000013</v>
      </c>
      <c r="U60" s="1">
        <f t="shared" si="13"/>
        <v>110.05880000000002</v>
      </c>
      <c r="X60" s="1">
        <f t="shared" si="37"/>
        <v>130.64090660922403</v>
      </c>
      <c r="Y60" s="1">
        <f t="shared" si="14"/>
        <v>251.72369220000002</v>
      </c>
      <c r="Z60" s="1">
        <f t="shared" si="15"/>
        <v>197.14826779999999</v>
      </c>
      <c r="AA60" s="1">
        <f t="shared" si="16"/>
        <v>214.72815600000001</v>
      </c>
      <c r="AB60" s="1">
        <f t="shared" si="17"/>
        <v>135.82385600000001</v>
      </c>
      <c r="AC60" s="1">
        <f t="shared" si="18"/>
        <v>83.698260951004997</v>
      </c>
      <c r="AD60" s="1">
        <f t="shared" si="19"/>
        <v>280.56013287684021</v>
      </c>
      <c r="AE60" s="1">
        <f t="shared" si="20"/>
        <v>243.56459667684021</v>
      </c>
      <c r="AF60" s="1">
        <f t="shared" si="21"/>
        <v>0.10573683723061168</v>
      </c>
      <c r="AG60" s="1">
        <f t="shared" si="22"/>
        <v>-79.513002675254185</v>
      </c>
      <c r="AH60" s="1">
        <f t="shared" si="23"/>
        <v>118.42245694073672</v>
      </c>
      <c r="AI60" s="1">
        <f t="shared" si="24"/>
        <v>66.612948818104655</v>
      </c>
      <c r="AJ60" s="1">
        <f t="shared" si="25"/>
        <v>1</v>
      </c>
      <c r="AM60" s="1">
        <f t="shared" si="26"/>
        <v>478.68680481072874</v>
      </c>
      <c r="AN60" s="1">
        <f t="shared" si="35"/>
        <v>40065.253102851166</v>
      </c>
      <c r="AO60" s="1">
        <f t="shared" si="27"/>
        <v>13761.474517609015</v>
      </c>
      <c r="AP60" s="1">
        <f t="shared" si="28"/>
        <v>25088.371280697927</v>
      </c>
      <c r="AQ60" s="1">
        <f t="shared" si="29"/>
        <v>38849.845798306938</v>
      </c>
      <c r="AR60" s="1">
        <f t="shared" si="30"/>
        <v>-1215.4073045442274</v>
      </c>
      <c r="AT60" s="1">
        <f t="shared" si="31"/>
        <v>589.99614837945728</v>
      </c>
      <c r="AU60" s="1">
        <f t="shared" si="32"/>
        <v>49381.651587151682</v>
      </c>
      <c r="AV60" s="1">
        <f t="shared" si="33"/>
        <v>-10531.805788844744</v>
      </c>
    </row>
    <row r="61" spans="1:48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34"/>
        <v>-20.812999999999999</v>
      </c>
      <c r="H61" s="1">
        <f t="shared" si="36"/>
        <v>-17.693999999999999</v>
      </c>
      <c r="J61" s="3">
        <f t="shared" si="4"/>
        <v>32.305999999999997</v>
      </c>
      <c r="L61" s="1">
        <f t="shared" si="5"/>
        <v>50.000593846473457</v>
      </c>
      <c r="M61" s="1">
        <f t="shared" si="6"/>
        <v>-5.645390070922006</v>
      </c>
      <c r="N61" s="1">
        <f t="shared" si="7"/>
        <v>-226.52173758865331</v>
      </c>
      <c r="O61" s="1">
        <f t="shared" si="8"/>
        <v>-0.39573991031390088</v>
      </c>
      <c r="P61" s="1">
        <f t="shared" si="9"/>
        <v>81.029267937219714</v>
      </c>
      <c r="Q61" s="1">
        <f t="shared" si="10"/>
        <v>-29.292523893653819</v>
      </c>
      <c r="R61" s="1">
        <f t="shared" si="11"/>
        <v>52.106854747152205</v>
      </c>
      <c r="T61" s="1">
        <f t="shared" si="12"/>
        <v>-89.478899999999996</v>
      </c>
      <c r="U61" s="1">
        <f t="shared" si="13"/>
        <v>111.12629999999999</v>
      </c>
      <c r="X61" s="1">
        <f t="shared" si="37"/>
        <v>132.10551334785387</v>
      </c>
      <c r="Y61" s="1">
        <f t="shared" si="14"/>
        <v>254.21753659999993</v>
      </c>
      <c r="Z61" s="1">
        <f t="shared" si="15"/>
        <v>192.22345479999996</v>
      </c>
      <c r="AA61" s="1">
        <f t="shared" si="16"/>
        <v>216.15674599999997</v>
      </c>
      <c r="AB61" s="1">
        <f t="shared" si="17"/>
        <v>131.55521799999997</v>
      </c>
      <c r="AC61" s="1">
        <f t="shared" si="18"/>
        <v>83.433503087568383</v>
      </c>
      <c r="AD61" s="1">
        <f t="shared" si="19"/>
        <v>283.51006049365373</v>
      </c>
      <c r="AE61" s="1">
        <f t="shared" si="20"/>
        <v>245.44926989365379</v>
      </c>
      <c r="AF61" s="1">
        <f t="shared" si="21"/>
        <v>9.1008324406302854E-2</v>
      </c>
      <c r="AG61" s="1">
        <f t="shared" si="22"/>
        <v>-79.922925828181349</v>
      </c>
      <c r="AH61" s="1">
        <f t="shared" si="23"/>
        <v>118.42210063685297</v>
      </c>
      <c r="AI61" s="1">
        <f t="shared" si="24"/>
        <v>66.315245889700776</v>
      </c>
      <c r="AJ61" s="1">
        <f t="shared" si="25"/>
        <v>1</v>
      </c>
      <c r="AM61" s="1">
        <f t="shared" si="26"/>
        <v>485.01961788789032</v>
      </c>
      <c r="AN61" s="1">
        <f t="shared" si="35"/>
        <v>40466.885786580533</v>
      </c>
      <c r="AO61" s="1">
        <f t="shared" si="27"/>
        <v>13906.168467213716</v>
      </c>
      <c r="AP61" s="1">
        <f t="shared" si="28"/>
        <v>25282.50204539581</v>
      </c>
      <c r="AQ61" s="1">
        <f t="shared" si="29"/>
        <v>39188.670512609526</v>
      </c>
      <c r="AR61" s="1">
        <f t="shared" si="30"/>
        <v>-1278.2152739710073</v>
      </c>
      <c r="AT61" s="1">
        <f t="shared" si="31"/>
        <v>597.90502476805841</v>
      </c>
      <c r="AU61" s="1">
        <f t="shared" si="32"/>
        <v>49885.310730058452</v>
      </c>
      <c r="AV61" s="1">
        <f t="shared" si="33"/>
        <v>-10696.640217448927</v>
      </c>
    </row>
    <row r="62" spans="1:48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34"/>
        <v>-21.609000000000002</v>
      </c>
      <c r="H62" s="1">
        <f t="shared" si="36"/>
        <v>-18.585999999999999</v>
      </c>
      <c r="J62" s="3">
        <f t="shared" si="4"/>
        <v>31.414000000000001</v>
      </c>
      <c r="L62" s="1">
        <f t="shared" si="5"/>
        <v>50.001132037184924</v>
      </c>
      <c r="M62" s="1">
        <f t="shared" si="6"/>
        <v>-6.0300751879699215</v>
      </c>
      <c r="N62" s="1">
        <f t="shared" si="7"/>
        <v>-252.75090977443594</v>
      </c>
      <c r="O62" s="1">
        <f t="shared" si="8"/>
        <v>-0.41657334826427728</v>
      </c>
      <c r="P62" s="1">
        <f t="shared" si="9"/>
        <v>79.85348600223962</v>
      </c>
      <c r="Q62" s="1">
        <f t="shared" si="10"/>
        <v>-29.625392960957541</v>
      </c>
      <c r="R62" s="1">
        <f t="shared" si="11"/>
        <v>52.267892140510853</v>
      </c>
      <c r="T62" s="1">
        <f t="shared" si="12"/>
        <v>-88.441700000000012</v>
      </c>
      <c r="U62" s="1">
        <f>B62+$S$7*(G62-D62)+$S$9*(B62-J62)</f>
        <v>112.16790000000002</v>
      </c>
      <c r="X62" s="1">
        <f t="shared" si="37"/>
        <v>133.56213568710257</v>
      </c>
      <c r="Y62" s="1">
        <f t="shared" si="14"/>
        <v>256.62032480000005</v>
      </c>
      <c r="Z62" s="1">
        <f t="shared" si="15"/>
        <v>187.26032739999999</v>
      </c>
      <c r="AA62" s="1">
        <f t="shared" si="16"/>
        <v>217.50699800000001</v>
      </c>
      <c r="AB62" s="1">
        <f t="shared" si="17"/>
        <v>127.264354</v>
      </c>
      <c r="AC62" s="1">
        <f t="shared" si="18"/>
        <v>83.317354327670486</v>
      </c>
      <c r="AD62" s="1">
        <f t="shared" si="19"/>
        <v>286.24571776095758</v>
      </c>
      <c r="AE62" s="1">
        <f t="shared" si="20"/>
        <v>247.13239096095754</v>
      </c>
      <c r="AF62" s="1">
        <f t="shared" si="21"/>
        <v>7.6934769740416395E-2</v>
      </c>
      <c r="AG62" s="1">
        <f t="shared" si="22"/>
        <v>-80.283667805834824</v>
      </c>
      <c r="AH62" s="1">
        <f t="shared" si="23"/>
        <v>118.41561108760278</v>
      </c>
      <c r="AI62" s="1">
        <f t="shared" si="24"/>
        <v>66.147718947091931</v>
      </c>
      <c r="AJ62" s="1">
        <f t="shared" si="25"/>
        <v>1</v>
      </c>
      <c r="AM62" s="1">
        <f t="shared" si="26"/>
        <v>491.31790722056775</v>
      </c>
      <c r="AN62" s="1">
        <f t="shared" si="35"/>
        <v>40935.30816342558</v>
      </c>
      <c r="AO62" s="1">
        <f t="shared" si="27"/>
        <v>14040.352456174971</v>
      </c>
      <c r="AP62" s="1">
        <f t="shared" si="28"/>
        <v>25455.871930933434</v>
      </c>
      <c r="AQ62" s="1">
        <f t="shared" si="29"/>
        <v>39496.224387108407</v>
      </c>
      <c r="AR62" s="1">
        <f t="shared" si="30"/>
        <v>-1439.083776317173</v>
      </c>
      <c r="AT62" s="1">
        <f t="shared" si="31"/>
        <v>605.77078540000139</v>
      </c>
      <c r="AU62" s="1">
        <f t="shared" si="32"/>
        <v>50471.219168523152</v>
      </c>
      <c r="AV62" s="1">
        <f t="shared" si="33"/>
        <v>-10974.994781414745</v>
      </c>
    </row>
    <row r="63" spans="1:48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34"/>
        <v>-22.411000000000001</v>
      </c>
      <c r="H63" s="1">
        <f t="shared" si="36"/>
        <v>-19.478999999999999</v>
      </c>
      <c r="J63" s="3">
        <f t="shared" si="4"/>
        <v>30.521000000000001</v>
      </c>
      <c r="L63" s="1">
        <f t="shared" si="5"/>
        <v>50.001139037025951</v>
      </c>
      <c r="M63" s="1">
        <f t="shared" si="6"/>
        <v>-6.4639999999999986</v>
      </c>
      <c r="N63" s="1">
        <f t="shared" si="7"/>
        <v>-282.51731999999993</v>
      </c>
      <c r="O63" s="1">
        <f t="shared" si="8"/>
        <v>-0.4394618834080754</v>
      </c>
      <c r="P63" s="1">
        <f t="shared" si="9"/>
        <v>78.717264573991187</v>
      </c>
      <c r="Q63" s="1">
        <f t="shared" si="10"/>
        <v>-29.980272145604854</v>
      </c>
      <c r="R63" s="1">
        <f t="shared" si="11"/>
        <v>52.53381914918976</v>
      </c>
      <c r="T63" s="1">
        <f t="shared" si="12"/>
        <v>-87.38669999999999</v>
      </c>
      <c r="U63" s="1">
        <f t="shared" si="13"/>
        <v>113.1859</v>
      </c>
      <c r="X63" s="1">
        <f t="shared" si="37"/>
        <v>135.01878956537863</v>
      </c>
      <c r="Y63" s="1">
        <f t="shared" si="14"/>
        <v>258.9341068</v>
      </c>
      <c r="Z63" s="1">
        <f t="shared" si="15"/>
        <v>182.24100339999998</v>
      </c>
      <c r="AA63" s="1">
        <f t="shared" si="16"/>
        <v>218.77901799999998</v>
      </c>
      <c r="AB63" s="1">
        <f t="shared" si="17"/>
        <v>122.937214</v>
      </c>
      <c r="AC63" s="1">
        <f t="shared" si="18"/>
        <v>83.067895382530594</v>
      </c>
      <c r="AD63" s="1">
        <f t="shared" si="19"/>
        <v>288.91437894560482</v>
      </c>
      <c r="AE63" s="1">
        <f t="shared" si="20"/>
        <v>248.75929014560484</v>
      </c>
      <c r="AF63" s="1">
        <f t="shared" si="21"/>
        <v>6.3667974955532114E-2</v>
      </c>
      <c r="AG63" s="1">
        <f t="shared" si="22"/>
        <v>-80.568286457694697</v>
      </c>
      <c r="AH63" s="1">
        <f t="shared" si="23"/>
        <v>118.42105654189609</v>
      </c>
      <c r="AI63" s="1">
        <f t="shared" si="24"/>
        <v>65.887237392706339</v>
      </c>
      <c r="AJ63" s="1">
        <f t="shared" si="25"/>
        <v>1</v>
      </c>
      <c r="AM63" s="1">
        <f t="shared" si="26"/>
        <v>497.61633292484555</v>
      </c>
      <c r="AN63" s="1">
        <f t="shared" si="35"/>
        <v>41335.941484039584</v>
      </c>
      <c r="AO63" s="1">
        <f t="shared" si="27"/>
        <v>14171.250287281919</v>
      </c>
      <c r="AP63" s="1">
        <f t="shared" si="28"/>
        <v>25623.45068144803</v>
      </c>
      <c r="AQ63" s="1">
        <f t="shared" si="29"/>
        <v>39794.700968729951</v>
      </c>
      <c r="AR63" s="1">
        <f t="shared" si="30"/>
        <v>-1541.2405153096333</v>
      </c>
      <c r="AT63" s="1">
        <f t="shared" si="31"/>
        <v>613.63671634269213</v>
      </c>
      <c r="AU63" s="1">
        <f t="shared" si="32"/>
        <v>50973.510556034351</v>
      </c>
      <c r="AV63" s="1">
        <f t="shared" si="33"/>
        <v>-11178.8095873044</v>
      </c>
    </row>
    <row r="64" spans="1:48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34"/>
        <v>-23.219000000000001</v>
      </c>
      <c r="H64" s="1">
        <f t="shared" si="36"/>
        <v>-20.370999999999999</v>
      </c>
      <c r="J64" s="3">
        <f t="shared" si="4"/>
        <v>29.629000000000001</v>
      </c>
      <c r="L64" s="1">
        <f t="shared" si="5"/>
        <v>50.000745794437904</v>
      </c>
      <c r="M64" s="1">
        <f t="shared" si="6"/>
        <v>-6.9658119658119464</v>
      </c>
      <c r="N64" s="1">
        <f t="shared" si="7"/>
        <v>-316.96251282051196</v>
      </c>
      <c r="O64" s="1">
        <f t="shared" si="8"/>
        <v>-0.46240179573512707</v>
      </c>
      <c r="P64" s="1">
        <f t="shared" si="9"/>
        <v>77.53170482603808</v>
      </c>
      <c r="Q64" s="1">
        <f t="shared" si="10"/>
        <v>-30.329796778133268</v>
      </c>
      <c r="R64" s="1">
        <f t="shared" si="11"/>
        <v>52.790404907509341</v>
      </c>
      <c r="T64" s="1">
        <f t="shared" si="12"/>
        <v>-86.318799999999996</v>
      </c>
      <c r="U64" s="1">
        <f t="shared" si="13"/>
        <v>114.1776</v>
      </c>
      <c r="X64" s="1">
        <f t="shared" si="37"/>
        <v>136.4698286626022</v>
      </c>
      <c r="Y64" s="1">
        <f t="shared" si="14"/>
        <v>261.15155519999996</v>
      </c>
      <c r="Z64" s="1">
        <f t="shared" si="15"/>
        <v>177.17838759999998</v>
      </c>
      <c r="AA64" s="1">
        <f t="shared" si="16"/>
        <v>219.96805199999997</v>
      </c>
      <c r="AB64" s="1">
        <f t="shared" si="17"/>
        <v>118.584796</v>
      </c>
      <c r="AC64" s="1">
        <f t="shared" si="18"/>
        <v>82.79473397954267</v>
      </c>
      <c r="AD64" s="1">
        <f t="shared" si="19"/>
        <v>291.4813519781332</v>
      </c>
      <c r="AE64" s="1">
        <f t="shared" si="20"/>
        <v>250.29784877813324</v>
      </c>
      <c r="AF64" s="1">
        <f t="shared" si="21"/>
        <v>5.0866731633413639E-2</v>
      </c>
      <c r="AG64" s="1">
        <f t="shared" si="22"/>
        <v>-80.816993266452016</v>
      </c>
      <c r="AH64" s="1">
        <f t="shared" si="23"/>
        <v>118.41060732637676</v>
      </c>
      <c r="AI64" s="1">
        <f t="shared" si="24"/>
        <v>65.620202418867422</v>
      </c>
      <c r="AJ64" s="1">
        <f t="shared" si="25"/>
        <v>1</v>
      </c>
      <c r="AM64" s="1">
        <f t="shared" si="26"/>
        <v>503.89048087733062</v>
      </c>
      <c r="AN64" s="1">
        <f t="shared" si="35"/>
        <v>41719.478319062422</v>
      </c>
      <c r="AO64" s="1">
        <f t="shared" si="27"/>
        <v>14297.160314527435</v>
      </c>
      <c r="AP64" s="1">
        <f t="shared" si="28"/>
        <v>25781.929913391617</v>
      </c>
      <c r="AQ64" s="1">
        <f t="shared" si="29"/>
        <v>40079.090227919049</v>
      </c>
      <c r="AR64" s="1">
        <f t="shared" si="30"/>
        <v>-1640.3880911433735</v>
      </c>
      <c r="AT64" s="1">
        <f t="shared" si="31"/>
        <v>621.47232746769942</v>
      </c>
      <c r="AU64" s="1">
        <f t="shared" si="32"/>
        <v>51454.636028335401</v>
      </c>
      <c r="AV64" s="1">
        <f t="shared" si="33"/>
        <v>-11375.545800416352</v>
      </c>
    </row>
    <row r="65" spans="1:48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34"/>
        <v>-24.033999999999999</v>
      </c>
      <c r="H65" s="1">
        <f t="shared" si="36"/>
        <v>-21.262</v>
      </c>
      <c r="J65" s="3">
        <f t="shared" si="4"/>
        <v>28.738</v>
      </c>
      <c r="L65" s="1">
        <f t="shared" si="5"/>
        <v>50.000816003341384</v>
      </c>
      <c r="M65" s="1">
        <f t="shared" si="6"/>
        <v>-7.5321100917431343</v>
      </c>
      <c r="N65" s="1">
        <f t="shared" si="7"/>
        <v>-356.27033027523009</v>
      </c>
      <c r="O65" s="1">
        <f t="shared" si="8"/>
        <v>-0.48426966292134904</v>
      </c>
      <c r="P65" s="1">
        <f t="shared" si="9"/>
        <v>76.248801123595527</v>
      </c>
      <c r="Q65" s="1">
        <f t="shared" si="10"/>
        <v>-30.684515048755973</v>
      </c>
      <c r="R65" s="1">
        <f t="shared" si="11"/>
        <v>52.98398032136388</v>
      </c>
      <c r="T65" s="1">
        <f t="shared" si="12"/>
        <v>-85.239099999999993</v>
      </c>
      <c r="U65" s="1">
        <f t="shared" si="13"/>
        <v>115.1455</v>
      </c>
      <c r="X65" s="1">
        <f t="shared" si="37"/>
        <v>137.91581723304981</v>
      </c>
      <c r="Y65" s="1">
        <f t="shared" si="14"/>
        <v>263.27829740000004</v>
      </c>
      <c r="Z65" s="1">
        <f t="shared" si="15"/>
        <v>172.07283000000001</v>
      </c>
      <c r="AA65" s="1">
        <f t="shared" si="16"/>
        <v>221.07845</v>
      </c>
      <c r="AB65" s="1">
        <f t="shared" si="17"/>
        <v>114.206802</v>
      </c>
      <c r="AC65" s="1">
        <f t="shared" si="18"/>
        <v>82.537924908492741</v>
      </c>
      <c r="AD65" s="1">
        <f t="shared" si="19"/>
        <v>293.96281244875604</v>
      </c>
      <c r="AE65" s="1">
        <f t="shared" si="20"/>
        <v>251.76296504875597</v>
      </c>
      <c r="AF65" s="1">
        <f t="shared" si="21"/>
        <v>3.8194733617175354E-2</v>
      </c>
      <c r="AG65" s="1">
        <f t="shared" si="22"/>
        <v>-81.066672924399498</v>
      </c>
      <c r="AH65" s="1">
        <f t="shared" si="23"/>
        <v>118.36094274692871</v>
      </c>
      <c r="AI65" s="1">
        <f t="shared" si="24"/>
        <v>65.376962425564841</v>
      </c>
      <c r="AJ65" s="1">
        <f t="shared" si="25"/>
        <v>1</v>
      </c>
      <c r="AM65" s="1">
        <f t="shared" si="26"/>
        <v>510.14279085708898</v>
      </c>
      <c r="AN65" s="1">
        <f t="shared" si="35"/>
        <v>42106.127364371328</v>
      </c>
      <c r="AO65" s="1">
        <f t="shared" si="27"/>
        <v>14418.875950611486</v>
      </c>
      <c r="AP65" s="1">
        <f t="shared" si="28"/>
        <v>25932.844214847111</v>
      </c>
      <c r="AQ65" s="1">
        <f t="shared" si="29"/>
        <v>40351.720165458595</v>
      </c>
      <c r="AR65" s="1">
        <f t="shared" si="30"/>
        <v>-1754.4071989127333</v>
      </c>
      <c r="AT65" s="1">
        <f t="shared" si="31"/>
        <v>629.28066574811646</v>
      </c>
      <c r="AU65" s="1">
        <f t="shared" si="32"/>
        <v>51939.520335884357</v>
      </c>
      <c r="AV65" s="1">
        <f t="shared" si="33"/>
        <v>-11587.800170425762</v>
      </c>
    </row>
    <row r="66" spans="1:48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34"/>
        <v>-24.855</v>
      </c>
      <c r="H66" s="1">
        <f t="shared" si="36"/>
        <v>-22.152000000000001</v>
      </c>
      <c r="J66" s="3">
        <f t="shared" si="4"/>
        <v>27.847999999999999</v>
      </c>
      <c r="L66" s="1">
        <f t="shared" si="5"/>
        <v>50.001360401493081</v>
      </c>
      <c r="M66" s="1">
        <f t="shared" si="6"/>
        <v>-8.2699999999999374</v>
      </c>
      <c r="N66" s="1">
        <f t="shared" si="7"/>
        <v>-406.18298999999689</v>
      </c>
      <c r="O66" s="1">
        <f t="shared" si="8"/>
        <v>-0.50958286358511606</v>
      </c>
      <c r="P66" s="1">
        <f t="shared" si="9"/>
        <v>75.049631341600801</v>
      </c>
      <c r="Q66" s="1">
        <f t="shared" si="10"/>
        <v>-31.005589833790744</v>
      </c>
      <c r="R66" s="1">
        <f t="shared" si="11"/>
        <v>53.324732925449048</v>
      </c>
      <c r="T66" s="1">
        <f t="shared" si="12"/>
        <v>-84.146599999999992</v>
      </c>
      <c r="U66" s="1">
        <f t="shared" si="13"/>
        <v>116.0896</v>
      </c>
      <c r="X66" s="1">
        <f t="shared" si="37"/>
        <v>139.35748258245769</v>
      </c>
      <c r="Y66" s="1">
        <f t="shared" si="14"/>
        <v>265.31533339999999</v>
      </c>
      <c r="Z66" s="1">
        <f t="shared" si="15"/>
        <v>166.92433059999996</v>
      </c>
      <c r="AA66" s="1">
        <f t="shared" si="16"/>
        <v>222.11121199999999</v>
      </c>
      <c r="AB66" s="1">
        <f t="shared" si="17"/>
        <v>109.80323199999997</v>
      </c>
      <c r="AC66" s="1">
        <f t="shared" si="18"/>
        <v>82.155144537389759</v>
      </c>
      <c r="AD66" s="1">
        <f t="shared" si="19"/>
        <v>296.32092323379072</v>
      </c>
      <c r="AE66" s="1">
        <f t="shared" si="20"/>
        <v>253.11680183379073</v>
      </c>
      <c r="AF66" s="1">
        <f t="shared" si="21"/>
        <v>2.6779953658044055E-2</v>
      </c>
      <c r="AG66" s="1">
        <f t="shared" si="22"/>
        <v>-81.19187666106555</v>
      </c>
      <c r="AH66" s="1">
        <f t="shared" si="23"/>
        <v>118.36936674292784</v>
      </c>
      <c r="AI66" s="1">
        <f>AH66-R66</f>
        <v>65.044633817478797</v>
      </c>
      <c r="AJ66" s="1">
        <f t="shared" si="25"/>
        <v>1</v>
      </c>
      <c r="AM66" s="1">
        <f t="shared" si="26"/>
        <v>516.37640766139373</v>
      </c>
      <c r="AN66" s="1">
        <f t="shared" ref="AN66:AN89" si="38">AM66*AC66</f>
        <v>42422.978407119896</v>
      </c>
      <c r="AO66" s="1">
        <f t="shared" si="27"/>
        <v>14534.541284617437</v>
      </c>
      <c r="AP66" s="1">
        <f t="shared" si="28"/>
        <v>26072.296172889615</v>
      </c>
      <c r="AQ66" s="1">
        <f t="shared" si="29"/>
        <v>40606.837457507048</v>
      </c>
      <c r="AR66" s="1">
        <f t="shared" si="30"/>
        <v>-1816.1409496128472</v>
      </c>
      <c r="AT66" s="1">
        <f t="shared" si="31"/>
        <v>637.06565863491915</v>
      </c>
      <c r="AU66" s="1">
        <f t="shared" si="32"/>
        <v>52338.221264959189</v>
      </c>
      <c r="AV66" s="1">
        <f t="shared" si="33"/>
        <v>-11731.383807452141</v>
      </c>
    </row>
    <row r="67" spans="1:48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34"/>
        <v>-25.681999999999999</v>
      </c>
      <c r="H67" s="1">
        <f t="shared" si="36"/>
        <v>-23.039000000000001</v>
      </c>
      <c r="J67" s="3">
        <f t="shared" ref="J67:J73" si="39">H67+50</f>
        <v>26.960999999999999</v>
      </c>
      <c r="L67" s="1">
        <f t="shared" ref="L67:L90" si="40">((G67-D67)^2+(B67-J67)^2)^0.5</f>
        <v>50.001012789742575</v>
      </c>
      <c r="M67" s="1">
        <f t="shared" ref="M67:M89" si="41">(G67-G68)/(B68-B67)</f>
        <v>-9.255555555555592</v>
      </c>
      <c r="N67" s="1">
        <f t="shared" ref="N67:N89" si="42">(B67+B68)*(B68-B67)/(B68-B67)+(G68-G67)*(G68+G67)/(B68-B67)</f>
        <v>-471.54423333333528</v>
      </c>
      <c r="O67" s="1">
        <f t="shared" ref="O67:O89" si="43">(D67-D68)/(J68-J67)</f>
        <v>-0.53220338983050974</v>
      </c>
      <c r="P67" s="1">
        <f t="shared" ref="P67:P89" si="44">(J67+J68)*(J68-J67)/(J68-J67)+(D68-D67)*(D68+D67)/(J68-J67)</f>
        <v>73.68489491525429</v>
      </c>
      <c r="Q67" s="1">
        <f t="shared" ref="Q67:Q89" si="45">0.5*(P67-N67)/(M67-O67)</f>
        <v>-31.251124446795185</v>
      </c>
      <c r="R67" s="1">
        <f t="shared" ref="R67:R89" si="46">0.5*(M67*P67-N67*O67)/(M67-O67)</f>
        <v>53.474401824226653</v>
      </c>
      <c r="T67" s="1">
        <f t="shared" ref="T67:T90" si="47">G67+$S$7*(J67-B67)+$S$9*(G67-D67)</f>
        <v>-83.043599999999998</v>
      </c>
      <c r="U67" s="1">
        <f t="shared" ref="U67:U90" si="48">B67+$S$7*(G67-D67)+$S$9*(B67-J67)</f>
        <v>117.00579999999999</v>
      </c>
      <c r="X67" s="1">
        <f t="shared" si="37"/>
        <v>140.79045046664206</v>
      </c>
      <c r="Y67" s="1">
        <f>G67+$S$12*(J67-B67)+$S$14*(G67-D67)</f>
        <v>267.24905840000002</v>
      </c>
      <c r="Z67" s="1">
        <f t="shared" ref="Z67:Z90" si="49">B67+$S$12*(G67-D67)+$S$14*(B67-J67)</f>
        <v>161.73981679999997</v>
      </c>
      <c r="AA67" s="1">
        <f t="shared" ref="AA67:AA85" si="50">G67+$S$18*(J67-B67)+$S$20*(G67-D67)</f>
        <v>223.05593599999997</v>
      </c>
      <c r="AB67" s="1">
        <f t="shared" ref="AB67:AB90" si="51">B67+$S$18*(G67-D67)+$S$20*(B67-J67)</f>
        <v>105.38103199999998</v>
      </c>
      <c r="AC67" s="1">
        <f t="shared" ref="AC67:AC88" si="52">AJ67*((AG67-Q67)^2+(AH67-R67)^2)^0.5</f>
        <v>81.939046678197911</v>
      </c>
      <c r="AD67" s="1">
        <f t="shared" ref="AD67:AD80" si="53">Y67-Q67</f>
        <v>298.50018284679521</v>
      </c>
      <c r="AE67" s="1">
        <f t="shared" ref="AE67:AE74" si="54">AA67-Q67</f>
        <v>254.30706044679516</v>
      </c>
      <c r="AF67" s="1">
        <f t="shared" ref="AF67:AF89" si="55">((T67-$V$2)*(Q67-T67)+(U67-$W$2)*(R67-U67))/(($V$2-T67)^2+($W$2-U67)^2)</f>
        <v>1.53848146666937E-2</v>
      </c>
      <c r="AG67" s="1">
        <f t="shared" ref="AG67:AG89" si="56">T67+AF67*(T67-$V$2)</f>
        <v>-81.329171638876446</v>
      </c>
      <c r="AH67" s="1">
        <f t="shared" ref="AH67:AH89" si="57">U67+AF67*(U67-$W$2)</f>
        <v>118.32959868584739</v>
      </c>
      <c r="AI67" s="1">
        <f t="shared" si="24"/>
        <v>64.855196861620726</v>
      </c>
      <c r="AJ67" s="1">
        <f t="shared" ref="AJ67:AJ89" si="58">SIGN(AI67)</f>
        <v>1</v>
      </c>
      <c r="AM67" s="1">
        <f t="shared" ref="AM67:AM89" si="59">($AK$39+$AK$42*(X67-$X$2))*1.065</f>
        <v>522.57241749581851</v>
      </c>
      <c r="AN67" s="1">
        <f t="shared" si="38"/>
        <v>42819.0857099286</v>
      </c>
      <c r="AO67" s="1">
        <f t="shared" ref="AO67:AO89" si="60">$AL$2*AD67</f>
        <v>14641.433968635307</v>
      </c>
      <c r="AP67" s="1">
        <f t="shared" ref="AP67:AP86" si="61">$AL$5*AE67</f>
        <v>26194.89876132214</v>
      </c>
      <c r="AQ67" s="1">
        <f t="shared" ref="AQ67:AQ86" si="62">AO67+AP67</f>
        <v>40836.332729957445</v>
      </c>
      <c r="AR67" s="1">
        <f t="shared" ref="AR67:AR73" si="63">AQ67-AN67</f>
        <v>-1982.7529799711556</v>
      </c>
      <c r="AT67" s="1">
        <f t="shared" ref="AT67:AT89" si="64">$AK$45+$AK$48*(X67-$X$2)</f>
        <v>644.8036852095147</v>
      </c>
      <c r="AU67" s="1">
        <f t="shared" ref="AU67:AU89" si="65">AT67*AC67</f>
        <v>52834.599260656454</v>
      </c>
      <c r="AV67" s="1">
        <f t="shared" ref="AV67:AV89" si="66">AQ67-AU67</f>
        <v>-11998.266530699009</v>
      </c>
    </row>
    <row r="68" spans="1:48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34"/>
        <v>-26.515000000000001</v>
      </c>
      <c r="H68" s="1">
        <f t="shared" si="36"/>
        <v>-23.923999999999999</v>
      </c>
      <c r="J68" s="3">
        <f t="shared" si="39"/>
        <v>26.076000000000001</v>
      </c>
      <c r="L68" s="1">
        <f t="shared" si="40"/>
        <v>50.000732524634074</v>
      </c>
      <c r="M68" s="1">
        <f t="shared" si="41"/>
        <v>-10.231707317073173</v>
      </c>
      <c r="N68" s="1">
        <f t="shared" si="42"/>
        <v>-539.77584146341474</v>
      </c>
      <c r="O68" s="1">
        <f t="shared" si="43"/>
        <v>-0.55732122587968169</v>
      </c>
      <c r="P68" s="1">
        <f t="shared" si="44"/>
        <v>72.357248581157762</v>
      </c>
      <c r="Q68" s="1">
        <f t="shared" si="45"/>
        <v>-31.63679246798884</v>
      </c>
      <c r="R68" s="1">
        <f t="shared" si="46"/>
        <v>53.810480251739492</v>
      </c>
      <c r="T68" s="1">
        <f t="shared" si="47"/>
        <v>-81.925300000000007</v>
      </c>
      <c r="U68" s="1">
        <f t="shared" si="48"/>
        <v>117.9003</v>
      </c>
      <c r="X68" s="1">
        <f t="shared" si="37"/>
        <v>142.22227763673311</v>
      </c>
      <c r="Y68" s="1">
        <f t="shared" si="14"/>
        <v>269.09342719999995</v>
      </c>
      <c r="Z68" s="1">
        <f t="shared" si="49"/>
        <v>156.50773380000001</v>
      </c>
      <c r="AA68" s="1">
        <f t="shared" si="50"/>
        <v>223.92272599999995</v>
      </c>
      <c r="AB68" s="1">
        <f t="shared" si="51"/>
        <v>100.929906</v>
      </c>
      <c r="AC68" s="1">
        <f t="shared" si="52"/>
        <v>81.461980209579309</v>
      </c>
      <c r="AD68" s="1">
        <f t="shared" si="53"/>
        <v>300.73021966798876</v>
      </c>
      <c r="AE68" s="1">
        <f t="shared" si="54"/>
        <v>255.5595184679888</v>
      </c>
      <c r="AF68" s="1">
        <f t="shared" si="55"/>
        <v>4.3614453019169986E-3</v>
      </c>
      <c r="AG68" s="1">
        <f t="shared" si="56"/>
        <v>-81.434398832476333</v>
      </c>
      <c r="AH68" s="1">
        <f t="shared" si="57"/>
        <v>118.27948536298226</v>
      </c>
      <c r="AI68" s="1">
        <f t="shared" ref="AI68:AI89" si="67">AH68-R68</f>
        <v>64.469005111242765</v>
      </c>
      <c r="AJ68" s="1">
        <f t="shared" si="58"/>
        <v>1</v>
      </c>
      <c r="AM68" s="1">
        <f t="shared" si="59"/>
        <v>528.76349499657522</v>
      </c>
      <c r="AN68" s="1">
        <f t="shared" si="38"/>
        <v>43074.121364958999</v>
      </c>
      <c r="AO68" s="1">
        <f t="shared" si="60"/>
        <v>14750.817274714851</v>
      </c>
      <c r="AP68" s="1">
        <f t="shared" si="61"/>
        <v>26323.908199795187</v>
      </c>
      <c r="AQ68" s="1">
        <f t="shared" si="62"/>
        <v>41074.725474510036</v>
      </c>
      <c r="AR68" s="1">
        <f t="shared" si="63"/>
        <v>-1999.3958904489627</v>
      </c>
      <c r="AT68" s="1">
        <f t="shared" si="64"/>
        <v>652.53555192800627</v>
      </c>
      <c r="AU68" s="1">
        <f t="shared" si="65"/>
        <v>53156.838217206161</v>
      </c>
      <c r="AV68" s="1">
        <f t="shared" si="66"/>
        <v>-12082.112742696125</v>
      </c>
    </row>
    <row r="69" spans="1:48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34"/>
        <v>-27.353999999999999</v>
      </c>
      <c r="H69" s="1">
        <f t="shared" si="36"/>
        <v>-24.805</v>
      </c>
      <c r="J69" s="3">
        <f t="shared" si="39"/>
        <v>25.195</v>
      </c>
      <c r="L69" s="1">
        <f t="shared" si="40"/>
        <v>50.00126118409414</v>
      </c>
      <c r="M69" s="1">
        <f t="shared" si="41"/>
        <v>-11.901408450704304</v>
      </c>
      <c r="N69" s="1">
        <f t="shared" si="42"/>
        <v>-649.91594366197614</v>
      </c>
      <c r="O69" s="1">
        <f t="shared" si="43"/>
        <v>-0.58200455580865507</v>
      </c>
      <c r="P69" s="1">
        <f t="shared" si="44"/>
        <v>70.948973804100191</v>
      </c>
      <c r="Q69" s="1">
        <f t="shared" si="45"/>
        <v>-31.841999992205501</v>
      </c>
      <c r="R69" s="1">
        <f t="shared" si="46"/>
        <v>54.00667596357286</v>
      </c>
      <c r="T69" s="1">
        <f t="shared" si="47"/>
        <v>-80.801599999999993</v>
      </c>
      <c r="U69" s="1">
        <f t="shared" si="48"/>
        <v>118.76819999999999</v>
      </c>
      <c r="X69" s="1">
        <f t="shared" si="37"/>
        <v>143.64211991543428</v>
      </c>
      <c r="Y69" s="1">
        <f t="shared" ref="Y69:Y90" si="68">G69+$S$12*(J69-B69)+$S$14*(G69-D69)</f>
        <v>270.84041239999999</v>
      </c>
      <c r="Z69" s="1">
        <f t="shared" si="49"/>
        <v>151.25224119999999</v>
      </c>
      <c r="AA69" s="1">
        <f t="shared" si="50"/>
        <v>224.70742399999995</v>
      </c>
      <c r="AB69" s="1">
        <f t="shared" si="51"/>
        <v>96.469551999999993</v>
      </c>
      <c r="AC69" s="1">
        <f t="shared" si="52"/>
        <v>81.181207784263734</v>
      </c>
      <c r="AD69" s="1">
        <f t="shared" si="53"/>
        <v>302.68241239220549</v>
      </c>
      <c r="AE69" s="1">
        <f t="shared" si="54"/>
        <v>256.54942399220545</v>
      </c>
      <c r="AF69" s="1">
        <f t="shared" si="55"/>
        <v>-5.8616545240871227E-3</v>
      </c>
      <c r="AG69" s="1">
        <f t="shared" si="56"/>
        <v>-81.467943507650972</v>
      </c>
      <c r="AH69" s="1">
        <f t="shared" si="57"/>
        <v>118.25349866721804</v>
      </c>
      <c r="AI69" s="1">
        <f t="shared" si="67"/>
        <v>64.246822703645179</v>
      </c>
      <c r="AJ69" s="1">
        <f t="shared" si="58"/>
        <v>1</v>
      </c>
      <c r="AM69" s="1">
        <f t="shared" si="59"/>
        <v>534.90275102545115</v>
      </c>
      <c r="AN69" s="1">
        <f t="shared" si="38"/>
        <v>43424.05137537144</v>
      </c>
      <c r="AO69" s="1">
        <f t="shared" si="60"/>
        <v>14846.572327837681</v>
      </c>
      <c r="AP69" s="1">
        <f t="shared" si="61"/>
        <v>26425.873418317125</v>
      </c>
      <c r="AQ69" s="1">
        <f t="shared" si="62"/>
        <v>41272.445746154808</v>
      </c>
      <c r="AR69" s="1">
        <f t="shared" si="63"/>
        <v>-2151.6056292166322</v>
      </c>
      <c r="AT69" s="1">
        <f t="shared" si="64"/>
        <v>660.20270023299258</v>
      </c>
      <c r="AU69" s="1">
        <f t="shared" si="65"/>
        <v>53596.052587346552</v>
      </c>
      <c r="AV69" s="1">
        <f t="shared" si="66"/>
        <v>-12323.606841191744</v>
      </c>
    </row>
    <row r="70" spans="1:48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34"/>
        <v>-28.199000000000002</v>
      </c>
      <c r="H70" s="1">
        <f t="shared" si="36"/>
        <v>-25.683</v>
      </c>
      <c r="J70" s="3">
        <f t="shared" si="39"/>
        <v>24.317</v>
      </c>
      <c r="L70" s="1">
        <f t="shared" si="40"/>
        <v>50.000999600008001</v>
      </c>
      <c r="M70" s="1">
        <f t="shared" si="41"/>
        <v>-13.709677419354744</v>
      </c>
      <c r="N70" s="1">
        <f t="shared" si="42"/>
        <v>-773.74161290322036</v>
      </c>
      <c r="O70" s="1">
        <f t="shared" si="43"/>
        <v>-0.60755148741419118</v>
      </c>
      <c r="P70" s="1">
        <f t="shared" si="44"/>
        <v>69.504875286041312</v>
      </c>
      <c r="Q70" s="1">
        <f t="shared" si="45"/>
        <v>-32.179758177013973</v>
      </c>
      <c r="R70" s="1">
        <f t="shared" si="46"/>
        <v>54.30329758809448</v>
      </c>
      <c r="T70" s="1">
        <f t="shared" si="47"/>
        <v>-79.662499999999994</v>
      </c>
      <c r="U70" s="1">
        <f t="shared" si="48"/>
        <v>119.61290000000001</v>
      </c>
      <c r="X70" s="1">
        <f t="shared" si="37"/>
        <v>145.05997030421591</v>
      </c>
      <c r="Y70" s="1">
        <f t="shared" si="68"/>
        <v>272.49141399999996</v>
      </c>
      <c r="Z70" s="1">
        <f t="shared" si="49"/>
        <v>145.9498294</v>
      </c>
      <c r="AA70" s="1">
        <f t="shared" si="50"/>
        <v>225.40883799999997</v>
      </c>
      <c r="AB70" s="1">
        <f t="shared" si="51"/>
        <v>91.981570000000005</v>
      </c>
      <c r="AC70" s="1">
        <f t="shared" si="52"/>
        <v>80.712604676079152</v>
      </c>
      <c r="AD70" s="1">
        <f t="shared" si="53"/>
        <v>304.67117217701394</v>
      </c>
      <c r="AE70" s="1">
        <f t="shared" si="54"/>
        <v>257.58859617701393</v>
      </c>
      <c r="AF70" s="1">
        <f t="shared" si="55"/>
        <v>-1.6064518447075678E-2</v>
      </c>
      <c r="AG70" s="1">
        <f t="shared" si="56"/>
        <v>-81.506987846797102</v>
      </c>
      <c r="AH70" s="1">
        <f t="shared" si="57"/>
        <v>118.18873385256326</v>
      </c>
      <c r="AI70" s="1">
        <f t="shared" si="67"/>
        <v>63.88543626446878</v>
      </c>
      <c r="AJ70" s="1">
        <f t="shared" si="58"/>
        <v>1</v>
      </c>
      <c r="AM70" s="1">
        <f t="shared" si="59"/>
        <v>541.03339432150415</v>
      </c>
      <c r="AN70" s="1">
        <f t="shared" si="38"/>
        <v>43668.214472428808</v>
      </c>
      <c r="AO70" s="1">
        <f t="shared" si="60"/>
        <v>14944.120995282536</v>
      </c>
      <c r="AP70" s="1">
        <f t="shared" si="61"/>
        <v>26532.913349213322</v>
      </c>
      <c r="AQ70" s="1">
        <f t="shared" si="62"/>
        <v>41477.034344495856</v>
      </c>
      <c r="AR70" s="1">
        <f t="shared" si="63"/>
        <v>-2191.180127932952</v>
      </c>
      <c r="AT70" s="1">
        <f t="shared" si="64"/>
        <v>667.85909233241341</v>
      </c>
      <c r="AU70" s="1">
        <f t="shared" si="65"/>
        <v>53904.646898751133</v>
      </c>
      <c r="AV70" s="1">
        <f t="shared" si="66"/>
        <v>-12427.612554255276</v>
      </c>
    </row>
    <row r="71" spans="1:48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34"/>
        <v>-29.048999999999999</v>
      </c>
      <c r="H71" s="1">
        <f t="shared" si="36"/>
        <v>-26.556999999999999</v>
      </c>
      <c r="J71" s="3">
        <f t="shared" si="39"/>
        <v>23.443000000000001</v>
      </c>
      <c r="L71" s="1">
        <f t="shared" si="40"/>
        <v>50.000196019615764</v>
      </c>
      <c r="M71" s="1">
        <f t="shared" si="41"/>
        <v>-16.480769230769344</v>
      </c>
      <c r="N71" s="1">
        <f t="shared" si="42"/>
        <v>-960.6277500000067</v>
      </c>
      <c r="O71" s="1">
        <f t="shared" si="43"/>
        <v>-0.63406214039125264</v>
      </c>
      <c r="P71" s="1">
        <f t="shared" si="44"/>
        <v>68.024662830839986</v>
      </c>
      <c r="Q71" s="1">
        <f t="shared" si="45"/>
        <v>-32.45634588196026</v>
      </c>
      <c r="R71" s="1">
        <f t="shared" si="46"/>
        <v>54.591671554614528</v>
      </c>
      <c r="T71" s="1">
        <f t="shared" si="47"/>
        <v>-78.514399999999995</v>
      </c>
      <c r="U71" s="1">
        <f t="shared" si="48"/>
        <v>120.42960000000001</v>
      </c>
      <c r="X71" s="1">
        <f t="shared" si="37"/>
        <v>146.46784530237346</v>
      </c>
      <c r="Y71" s="1">
        <f t="shared" si="68"/>
        <v>274.03975459999998</v>
      </c>
      <c r="Z71" s="1">
        <f t="shared" si="49"/>
        <v>140.6180306</v>
      </c>
      <c r="AA71" s="1">
        <f t="shared" si="50"/>
        <v>226.02351200000001</v>
      </c>
      <c r="AB71" s="1">
        <f t="shared" si="51"/>
        <v>87.480307999999994</v>
      </c>
      <c r="AC71" s="1">
        <f t="shared" si="52"/>
        <v>80.26151084134959</v>
      </c>
      <c r="AD71" s="1">
        <f t="shared" si="53"/>
        <v>306.49610048196024</v>
      </c>
      <c r="AE71" s="1">
        <f t="shared" si="54"/>
        <v>258.47985788196024</v>
      </c>
      <c r="AF71" s="1">
        <f t="shared" si="55"/>
        <v>-2.5607029454661989E-2</v>
      </c>
      <c r="AG71" s="1">
        <f t="shared" si="56"/>
        <v>-81.483934534927542</v>
      </c>
      <c r="AH71" s="1">
        <f t="shared" si="57"/>
        <v>118.13854931750318</v>
      </c>
      <c r="AI71" s="1">
        <f t="shared" si="67"/>
        <v>63.546877762888649</v>
      </c>
      <c r="AJ71" s="1">
        <f t="shared" si="58"/>
        <v>1</v>
      </c>
      <c r="AM71" s="1">
        <f t="shared" si="59"/>
        <v>547.12090502603746</v>
      </c>
      <c r="AN71" s="1">
        <f t="shared" si="38"/>
        <v>43912.750450276304</v>
      </c>
      <c r="AO71" s="1">
        <f t="shared" si="60"/>
        <v>15033.63372864015</v>
      </c>
      <c r="AP71" s="1">
        <f t="shared" si="61"/>
        <v>26624.717761131316</v>
      </c>
      <c r="AQ71" s="1">
        <f t="shared" si="62"/>
        <v>41658.351489771463</v>
      </c>
      <c r="AR71" s="1">
        <f t="shared" si="63"/>
        <v>-2254.3989605048409</v>
      </c>
      <c r="AT71" s="1">
        <f t="shared" si="64"/>
        <v>675.46161732246424</v>
      </c>
      <c r="AU71" s="1">
        <f t="shared" si="65"/>
        <v>54213.569921642491</v>
      </c>
      <c r="AV71" s="1">
        <f t="shared" si="66"/>
        <v>-12555.218431871028</v>
      </c>
    </row>
    <row r="72" spans="1:48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34"/>
        <v>-29.905999999999999</v>
      </c>
      <c r="H72" s="1">
        <f t="shared" si="36"/>
        <v>-27.425999999999998</v>
      </c>
      <c r="J72" s="3">
        <f t="shared" si="39"/>
        <v>22.574000000000002</v>
      </c>
      <c r="L72" s="1">
        <f t="shared" si="40"/>
        <v>50.000686285290122</v>
      </c>
      <c r="M72" s="1">
        <f t="shared" si="41"/>
        <v>-21.048780487804677</v>
      </c>
      <c r="N72" s="1">
        <f t="shared" si="42"/>
        <v>-1266.2317560975487</v>
      </c>
      <c r="O72" s="1">
        <f t="shared" si="43"/>
        <v>-0.66164542294322071</v>
      </c>
      <c r="P72" s="1">
        <f t="shared" si="44"/>
        <v>66.507684820393948</v>
      </c>
      <c r="Q72" s="1">
        <f t="shared" si="45"/>
        <v>-32.685795151644555</v>
      </c>
      <c r="R72" s="1">
        <f t="shared" si="46"/>
        <v>54.88024916754231</v>
      </c>
      <c r="T72" s="1">
        <f t="shared" si="47"/>
        <v>-77.359499999999997</v>
      </c>
      <c r="U72" s="1">
        <f t="shared" si="48"/>
        <v>121.2243</v>
      </c>
      <c r="X72" s="1">
        <f t="shared" si="37"/>
        <v>147.86769550763952</v>
      </c>
      <c r="Y72" s="1">
        <f t="shared" si="68"/>
        <v>275.49668899999995</v>
      </c>
      <c r="Z72" s="1">
        <f t="shared" si="49"/>
        <v>135.25854480000001</v>
      </c>
      <c r="AA72" s="1">
        <f t="shared" si="50"/>
        <v>226.56014599999997</v>
      </c>
      <c r="AB72" s="1">
        <f t="shared" si="51"/>
        <v>82.966170000000005</v>
      </c>
      <c r="AC72" s="1">
        <f t="shared" si="52"/>
        <v>79.819253702080516</v>
      </c>
      <c r="AD72" s="1">
        <f t="shared" si="53"/>
        <v>308.18248415164453</v>
      </c>
      <c r="AE72" s="1">
        <f t="shared" si="54"/>
        <v>259.2459411516445</v>
      </c>
      <c r="AF72" s="1">
        <f t="shared" si="55"/>
        <v>-3.4589419682973369E-2</v>
      </c>
      <c r="AG72" s="1">
        <f t="shared" si="56"/>
        <v>-81.410630127979687</v>
      </c>
      <c r="AH72" s="1">
        <f t="shared" si="57"/>
        <v>118.10211024491019</v>
      </c>
      <c r="AI72" s="1">
        <f t="shared" si="67"/>
        <v>63.221861077367883</v>
      </c>
      <c r="AJ72" s="1">
        <f t="shared" si="58"/>
        <v>1</v>
      </c>
      <c r="AM72" s="1">
        <f t="shared" si="59"/>
        <v>553.17371732858749</v>
      </c>
      <c r="AN72" s="1">
        <f t="shared" si="38"/>
        <v>44153.913284773495</v>
      </c>
      <c r="AO72" s="1">
        <f t="shared" si="60"/>
        <v>15116.350847638165</v>
      </c>
      <c r="AP72" s="1">
        <f t="shared" si="61"/>
        <v>26703.628168325144</v>
      </c>
      <c r="AQ72" s="1">
        <f t="shared" si="62"/>
        <v>41819.979015963312</v>
      </c>
      <c r="AR72" s="1">
        <f t="shared" si="63"/>
        <v>-2333.9342688101824</v>
      </c>
      <c r="AT72" s="1">
        <f t="shared" si="64"/>
        <v>683.02080843090096</v>
      </c>
      <c r="AU72" s="1">
        <f t="shared" si="65"/>
        <v>54518.211191946219</v>
      </c>
      <c r="AV72" s="1">
        <f t="shared" si="66"/>
        <v>-12698.232175982906</v>
      </c>
    </row>
    <row r="73" spans="1:48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34"/>
        <v>-30.768999999999998</v>
      </c>
      <c r="H73" s="1">
        <f t="shared" si="36"/>
        <v>-28.289000000000001</v>
      </c>
      <c r="J73" s="3">
        <f t="shared" si="39"/>
        <v>21.710999999999999</v>
      </c>
      <c r="L73" s="1">
        <f t="shared" si="40"/>
        <v>50.001531266552227</v>
      </c>
      <c r="M73" s="1">
        <f t="shared" si="41"/>
        <v>-28.933333333333163</v>
      </c>
      <c r="N73" s="1">
        <f t="shared" si="42"/>
        <v>-1794.7815999999891</v>
      </c>
      <c r="O73" s="1">
        <f t="shared" si="43"/>
        <v>-0.68881118881119041</v>
      </c>
      <c r="P73" s="1">
        <f t="shared" si="44"/>
        <v>64.898702797202844</v>
      </c>
      <c r="Q73" s="1">
        <f t="shared" si="45"/>
        <v>-32.921079232311904</v>
      </c>
      <c r="R73" s="1">
        <f t="shared" si="46"/>
        <v>55.125759121557579</v>
      </c>
      <c r="T73" s="1">
        <f t="shared" si="47"/>
        <v>-76.196699999999993</v>
      </c>
      <c r="U73" s="1">
        <f t="shared" si="48"/>
        <v>121.99549999999999</v>
      </c>
      <c r="X73" s="1">
        <f t="shared" si="37"/>
        <v>149.25950997889547</v>
      </c>
      <c r="Y73" s="1">
        <f t="shared" si="68"/>
        <v>276.85658979999999</v>
      </c>
      <c r="Z73" s="1">
        <f t="shared" si="49"/>
        <v>129.87202199999999</v>
      </c>
      <c r="AA73" s="1">
        <f t="shared" si="50"/>
        <v>227.01438999999999</v>
      </c>
      <c r="AB73" s="1">
        <f t="shared" si="51"/>
        <v>78.440453999999988</v>
      </c>
      <c r="AC73" s="1">
        <f t="shared" si="52"/>
        <v>79.386508754580191</v>
      </c>
      <c r="AD73" s="1">
        <f t="shared" si="53"/>
        <v>309.77766903231191</v>
      </c>
      <c r="AE73" s="1">
        <f t="shared" si="54"/>
        <v>259.9354692323119</v>
      </c>
      <c r="AF73" s="1">
        <f t="shared" si="55"/>
        <v>-4.3483239569640654E-2</v>
      </c>
      <c r="AG73" s="1">
        <f t="shared" si="56"/>
        <v>-81.340041070987667</v>
      </c>
      <c r="AH73" s="1">
        <f t="shared" si="57"/>
        <v>118.03698154415797</v>
      </c>
      <c r="AI73" s="1">
        <f t="shared" si="67"/>
        <v>62.911222422600389</v>
      </c>
      <c r="AJ73" s="1">
        <f t="shared" si="58"/>
        <v>1</v>
      </c>
      <c r="AM73" s="1">
        <f t="shared" si="59"/>
        <v>559.19178392085109</v>
      </c>
      <c r="AN73" s="1">
        <f t="shared" si="38"/>
        <v>44392.283449721959</v>
      </c>
      <c r="AO73" s="1">
        <f t="shared" si="60"/>
        <v>15194.5946660349</v>
      </c>
      <c r="AP73" s="1">
        <f t="shared" si="61"/>
        <v>26774.65300827429</v>
      </c>
      <c r="AQ73" s="1">
        <f t="shared" si="62"/>
        <v>41969.24767430919</v>
      </c>
      <c r="AR73" s="1">
        <f t="shared" si="63"/>
        <v>-2423.035775412769</v>
      </c>
      <c r="AT73" s="1">
        <f t="shared" si="64"/>
        <v>690.53660657568298</v>
      </c>
      <c r="AU73" s="1">
        <f t="shared" si="65"/>
        <v>54819.290363278553</v>
      </c>
      <c r="AV73" s="1">
        <f t="shared" si="66"/>
        <v>-12850.042688969363</v>
      </c>
    </row>
    <row r="74" spans="1:48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34"/>
        <v>-31.637</v>
      </c>
      <c r="H74" s="1">
        <f t="shared" si="36"/>
        <v>-29.146999999999998</v>
      </c>
      <c r="J74" s="3">
        <f>H74+50</f>
        <v>20.853000000000002</v>
      </c>
      <c r="L74" s="1">
        <f t="shared" si="40"/>
        <v>50.001472178326914</v>
      </c>
      <c r="M74" s="1">
        <f t="shared" si="41"/>
        <v>-45.999999999999815</v>
      </c>
      <c r="N74" s="1">
        <f t="shared" si="42"/>
        <v>-2940.0249999999878</v>
      </c>
      <c r="O74" s="1">
        <f t="shared" si="43"/>
        <v>-0.71915393654523874</v>
      </c>
      <c r="P74" s="1">
        <f t="shared" si="44"/>
        <v>63.308424206815445</v>
      </c>
      <c r="Q74" s="1">
        <f t="shared" si="45"/>
        <v>-33.163397830487362</v>
      </c>
      <c r="R74" s="1">
        <f t="shared" si="46"/>
        <v>55.503800202418532</v>
      </c>
      <c r="T74" s="1">
        <f t="shared" si="47"/>
        <v>-75.02239999999999</v>
      </c>
      <c r="U74" s="1">
        <f t="shared" si="48"/>
        <v>122.74080000000001</v>
      </c>
      <c r="X74" s="1">
        <f t="shared" si="37"/>
        <v>150.64472591630945</v>
      </c>
      <c r="Y74" s="1">
        <f t="shared" si="68"/>
        <v>278.1141796</v>
      </c>
      <c r="Z74" s="1">
        <f t="shared" si="49"/>
        <v>124.4514848</v>
      </c>
      <c r="AA74" s="1">
        <f t="shared" si="50"/>
        <v>227.38159599999997</v>
      </c>
      <c r="AB74" s="1">
        <f t="shared" si="51"/>
        <v>73.898107999999993</v>
      </c>
      <c r="AC74" s="1">
        <f t="shared" si="52"/>
        <v>78.82004007186859</v>
      </c>
      <c r="AD74" s="1">
        <f t="shared" si="53"/>
        <v>311.27757743048738</v>
      </c>
      <c r="AE74" s="1">
        <f t="shared" si="54"/>
        <v>260.54499383048733</v>
      </c>
      <c r="AF74" s="1">
        <f t="shared" si="55"/>
        <v>-5.1586246819961774E-2</v>
      </c>
      <c r="AG74" s="1">
        <f t="shared" si="56"/>
        <v>-81.184769238120253</v>
      </c>
      <c r="AH74" s="1">
        <f t="shared" si="57"/>
        <v>118.00617299786646</v>
      </c>
      <c r="AI74" s="1">
        <f t="shared" si="67"/>
        <v>62.502372795447926</v>
      </c>
      <c r="AJ74" s="1">
        <f t="shared" si="58"/>
        <v>1</v>
      </c>
      <c r="AM74" s="1">
        <f t="shared" si="59"/>
        <v>565.18131911263538</v>
      </c>
      <c r="AN74" s="1">
        <f t="shared" si="38"/>
        <v>44547.614220329473</v>
      </c>
      <c r="AO74" s="1">
        <f t="shared" si="60"/>
        <v>15268.165172965408</v>
      </c>
      <c r="AP74" s="1">
        <f t="shared" si="61"/>
        <v>26837.437089509349</v>
      </c>
      <c r="AQ74" s="1">
        <f t="shared" si="62"/>
        <v>42105.602262474757</v>
      </c>
      <c r="AR74" s="1">
        <f>AQ74-AN74</f>
        <v>-2442.0119578547165</v>
      </c>
      <c r="AT74" s="1">
        <f t="shared" si="64"/>
        <v>698.01677263771853</v>
      </c>
      <c r="AU74" s="1">
        <f t="shared" si="65"/>
        <v>55017.70999014136</v>
      </c>
      <c r="AV74" s="1">
        <f t="shared" si="66"/>
        <v>-12912.107727666604</v>
      </c>
    </row>
    <row r="75" spans="1:48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34"/>
        <v>-32.511000000000003</v>
      </c>
      <c r="H75" s="1">
        <f t="shared" si="36"/>
        <v>-29.998000000000001</v>
      </c>
      <c r="J75" s="3">
        <f t="shared" ref="J75:J90" si="69">H75+50</f>
        <v>20.001999999999999</v>
      </c>
      <c r="L75" s="1">
        <f t="shared" si="40"/>
        <v>50.001142546945864</v>
      </c>
      <c r="M75" s="1">
        <f t="shared" si="41"/>
        <v>-109.99999999999933</v>
      </c>
      <c r="N75" s="1">
        <f t="shared" si="42"/>
        <v>-7238.4639999999563</v>
      </c>
      <c r="O75" s="1">
        <f t="shared" si="43"/>
        <v>-0.74792899408284086</v>
      </c>
      <c r="P75" s="1">
        <f t="shared" si="44"/>
        <v>61.580415384615407</v>
      </c>
      <c r="Q75" s="1">
        <f t="shared" si="45"/>
        <v>-33.409180934379002</v>
      </c>
      <c r="R75" s="1">
        <f t="shared" si="46"/>
        <v>55.777902781689413</v>
      </c>
      <c r="T75" s="1">
        <f t="shared" si="47"/>
        <v>-73.842600000000004</v>
      </c>
      <c r="U75" s="1">
        <f t="shared" si="48"/>
        <v>123.46000000000001</v>
      </c>
      <c r="X75" s="1">
        <f t="shared" si="37"/>
        <v>152.01852610376145</v>
      </c>
      <c r="Y75" s="1">
        <f t="shared" si="68"/>
        <v>279.26775839999999</v>
      </c>
      <c r="Z75" s="1">
        <f t="shared" si="49"/>
        <v>119.010188</v>
      </c>
      <c r="AA75" s="1">
        <f t="shared" si="50"/>
        <v>227.66136</v>
      </c>
      <c r="AB75" s="1">
        <f t="shared" si="51"/>
        <v>69.349831999999978</v>
      </c>
      <c r="AC75" s="1">
        <f t="shared" si="52"/>
        <v>78.313372742531769</v>
      </c>
      <c r="AD75" s="1">
        <f t="shared" si="53"/>
        <v>312.67693933437897</v>
      </c>
      <c r="AE75" s="1">
        <f>AA75-Q75</f>
        <v>261.07054093437898</v>
      </c>
      <c r="AF75" s="1">
        <f t="shared" si="55"/>
        <v>-5.9837016306733763E-2</v>
      </c>
      <c r="AG75" s="1">
        <f t="shared" si="56"/>
        <v>-81.061182071001966</v>
      </c>
      <c r="AH75" s="1">
        <f t="shared" si="57"/>
        <v>117.92507599162714</v>
      </c>
      <c r="AI75" s="1">
        <f t="shared" si="67"/>
        <v>62.147173209937726</v>
      </c>
      <c r="AJ75" s="1">
        <f t="shared" si="58"/>
        <v>1</v>
      </c>
      <c r="AM75" s="1">
        <f t="shared" si="59"/>
        <v>571.12149374315902</v>
      </c>
      <c r="AN75" s="1">
        <f t="shared" si="38"/>
        <v>44726.45042077954</v>
      </c>
      <c r="AO75" s="1">
        <f t="shared" si="60"/>
        <v>15336.80387435129</v>
      </c>
      <c r="AP75" s="1">
        <f t="shared" si="61"/>
        <v>26891.571068945708</v>
      </c>
      <c r="AQ75" s="1">
        <f t="shared" si="62"/>
        <v>42228.374943297</v>
      </c>
      <c r="AR75" s="1">
        <f t="shared" ref="AR75:AR88" si="70">AQ75-AN75</f>
        <v>-2498.07547748254</v>
      </c>
      <c r="AT75" s="1">
        <f t="shared" si="64"/>
        <v>705.43529364995936</v>
      </c>
      <c r="AU75" s="1">
        <f t="shared" si="65"/>
        <v>55245.017097346623</v>
      </c>
      <c r="AV75" s="1">
        <f t="shared" si="66"/>
        <v>-13016.642154049623</v>
      </c>
    </row>
    <row r="76" spans="1:48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34"/>
        <v>-33.390999999999998</v>
      </c>
      <c r="H76" s="1">
        <f t="shared" si="36"/>
        <v>-30.843</v>
      </c>
      <c r="J76" s="3">
        <f t="shared" si="69"/>
        <v>19.157</v>
      </c>
      <c r="L76" s="1">
        <f t="shared" si="40"/>
        <v>50.001191835795275</v>
      </c>
      <c r="M76" s="1">
        <f t="shared" si="41"/>
        <v>221.24999999997652</v>
      </c>
      <c r="N76" s="1">
        <f t="shared" si="42"/>
        <v>14982.075749998412</v>
      </c>
      <c r="O76" s="1">
        <f t="shared" si="43"/>
        <v>-0.77897252090800406</v>
      </c>
      <c r="P76" s="1">
        <f t="shared" si="44"/>
        <v>59.828837514934278</v>
      </c>
      <c r="Q76" s="1">
        <f t="shared" si="45"/>
        <v>-33.604278628726838</v>
      </c>
      <c r="R76" s="1">
        <f t="shared" si="46"/>
        <v>56.091228394181449</v>
      </c>
      <c r="T76" s="1">
        <f t="shared" si="47"/>
        <v>-72.654899999999998</v>
      </c>
      <c r="U76" s="1">
        <f t="shared" si="48"/>
        <v>124.1557</v>
      </c>
      <c r="X76" s="1">
        <f t="shared" si="37"/>
        <v>153.38446299576759</v>
      </c>
      <c r="Y76" s="1">
        <f t="shared" si="68"/>
        <v>280.32430359999995</v>
      </c>
      <c r="Z76" s="1">
        <f t="shared" si="49"/>
        <v>113.5418542</v>
      </c>
      <c r="AA76" s="1">
        <f t="shared" si="50"/>
        <v>227.85873400000003</v>
      </c>
      <c r="AB76" s="1">
        <f t="shared" si="51"/>
        <v>64.789978000000005</v>
      </c>
      <c r="AC76" s="1">
        <f t="shared" si="52"/>
        <v>77.786959780183153</v>
      </c>
      <c r="AD76" s="1">
        <f t="shared" si="53"/>
        <v>313.92858222872678</v>
      </c>
      <c r="AE76" s="1">
        <f t="shared" ref="AE76:AE89" si="71">AA76-Q76</f>
        <v>261.46301262872686</v>
      </c>
      <c r="AF76" s="1">
        <f t="shared" si="55"/>
        <v>-6.7411235772189784E-2</v>
      </c>
      <c r="AG76" s="1">
        <f t="shared" si="56"/>
        <v>-80.867280539070592</v>
      </c>
      <c r="AH76" s="1">
        <f t="shared" si="57"/>
        <v>117.87326269434573</v>
      </c>
      <c r="AI76" s="1">
        <f t="shared" si="67"/>
        <v>61.782034300164277</v>
      </c>
      <c r="AJ76" s="1">
        <f t="shared" si="58"/>
        <v>1</v>
      </c>
      <c r="AM76" s="1">
        <f t="shared" si="59"/>
        <v>577.02766827050436</v>
      </c>
      <c r="AN76" s="1">
        <f t="shared" si="38"/>
        <v>44885.228023810589</v>
      </c>
      <c r="AO76" s="1">
        <f t="shared" si="60"/>
        <v>15398.196958319049</v>
      </c>
      <c r="AP76" s="1">
        <f t="shared" si="61"/>
        <v>26931.997615822012</v>
      </c>
      <c r="AQ76" s="1">
        <f t="shared" si="62"/>
        <v>42330.19457414106</v>
      </c>
      <c r="AR76" s="1">
        <f t="shared" si="70"/>
        <v>-2555.0334496695286</v>
      </c>
      <c r="AT76" s="1">
        <f t="shared" si="64"/>
        <v>712.8113528667925</v>
      </c>
      <c r="AU76" s="1">
        <f t="shared" si="65"/>
        <v>55447.42803630713</v>
      </c>
      <c r="AV76" s="1">
        <f t="shared" si="66"/>
        <v>-13117.23346216607</v>
      </c>
    </row>
    <row r="77" spans="1:48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34"/>
        <v>-34.276000000000003</v>
      </c>
      <c r="H77" s="1">
        <f t="shared" si="36"/>
        <v>-31.68</v>
      </c>
      <c r="J77" s="3">
        <f t="shared" si="69"/>
        <v>18.32</v>
      </c>
      <c r="L77" s="1">
        <f t="shared" si="40"/>
        <v>50.000955720865974</v>
      </c>
      <c r="M77" s="1">
        <f t="shared" si="41"/>
        <v>59.466666666667663</v>
      </c>
      <c r="N77" s="1">
        <f t="shared" si="42"/>
        <v>4140.3742000000693</v>
      </c>
      <c r="O77" s="1">
        <f t="shared" si="43"/>
        <v>-0.81084337349397761</v>
      </c>
      <c r="P77" s="1">
        <f t="shared" si="44"/>
        <v>58.001972289156676</v>
      </c>
      <c r="Q77" s="1">
        <f t="shared" si="45"/>
        <v>-33.863145848185447</v>
      </c>
      <c r="R77" s="1">
        <f t="shared" si="46"/>
        <v>56.458693561239599</v>
      </c>
      <c r="T77" s="1">
        <f t="shared" si="47"/>
        <v>-71.460700000000003</v>
      </c>
      <c r="U77" s="1">
        <f t="shared" si="48"/>
        <v>124.8263</v>
      </c>
      <c r="X77" s="1">
        <f t="shared" si="37"/>
        <v>154.740526198472</v>
      </c>
      <c r="Y77" s="1">
        <f t="shared" si="68"/>
        <v>281.27783779999999</v>
      </c>
      <c r="Z77" s="1">
        <f t="shared" si="49"/>
        <v>108.05376079999999</v>
      </c>
      <c r="AA77" s="1">
        <f t="shared" si="50"/>
        <v>227.96966600000002</v>
      </c>
      <c r="AB77" s="1">
        <f t="shared" si="51"/>
        <v>60.225194000000002</v>
      </c>
      <c r="AC77" s="1">
        <f t="shared" si="52"/>
        <v>77.159349766836755</v>
      </c>
      <c r="AD77" s="1">
        <f t="shared" si="53"/>
        <v>315.14098364818545</v>
      </c>
      <c r="AE77" s="1">
        <f t="shared" si="71"/>
        <v>261.83281184818549</v>
      </c>
      <c r="AF77" s="1">
        <f t="shared" si="55"/>
        <v>-7.4847238368237909E-2</v>
      </c>
      <c r="AG77" s="1">
        <f t="shared" si="56"/>
        <v>-80.668354870993767</v>
      </c>
      <c r="AH77" s="1">
        <f t="shared" si="57"/>
        <v>117.80066666915548</v>
      </c>
      <c r="AI77" s="1">
        <f t="shared" si="67"/>
        <v>61.341973107915877</v>
      </c>
      <c r="AJ77" s="1">
        <f t="shared" si="58"/>
        <v>1</v>
      </c>
      <c r="AM77" s="1">
        <f t="shared" si="59"/>
        <v>582.89114995267801</v>
      </c>
      <c r="AN77" s="1">
        <f t="shared" si="38"/>
        <v>44975.502115192372</v>
      </c>
      <c r="AO77" s="1">
        <f t="shared" si="60"/>
        <v>15457.665247943498</v>
      </c>
      <c r="AP77" s="1">
        <f t="shared" si="61"/>
        <v>26970.088784422347</v>
      </c>
      <c r="AQ77" s="1">
        <f t="shared" si="62"/>
        <v>42427.754032365847</v>
      </c>
      <c r="AR77" s="1">
        <f t="shared" si="70"/>
        <v>-2547.7480828265252</v>
      </c>
      <c r="AT77" s="1">
        <f t="shared" si="64"/>
        <v>720.13409416139632</v>
      </c>
      <c r="AU77" s="1">
        <f t="shared" si="65"/>
        <v>55565.078450423331</v>
      </c>
      <c r="AV77" s="1">
        <f t="shared" si="66"/>
        <v>-13137.324418057484</v>
      </c>
    </row>
    <row r="78" spans="1:48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34"/>
        <v>-35.167999999999999</v>
      </c>
      <c r="H78" s="1">
        <f t="shared" si="36"/>
        <v>-32.51</v>
      </c>
      <c r="J78" s="3">
        <f t="shared" si="69"/>
        <v>17.490000000000002</v>
      </c>
      <c r="L78" s="1">
        <f t="shared" si="40"/>
        <v>50.001396630494234</v>
      </c>
      <c r="M78" s="1">
        <f t="shared" si="41"/>
        <v>32.035714285713695</v>
      </c>
      <c r="N78" s="1">
        <f t="shared" si="42"/>
        <v>2292.8140357142433</v>
      </c>
      <c r="O78" s="1">
        <f t="shared" si="43"/>
        <v>-0.84531059683312615</v>
      </c>
      <c r="P78" s="1">
        <f t="shared" si="44"/>
        <v>56.138766138854947</v>
      </c>
      <c r="Q78" s="1">
        <f t="shared" si="45"/>
        <v>-34.011641631684832</v>
      </c>
      <c r="R78" s="1">
        <f t="shared" si="46"/>
        <v>56.819784156381374</v>
      </c>
      <c r="T78" s="1">
        <f t="shared" si="47"/>
        <v>-70.262100000000004</v>
      </c>
      <c r="U78" s="1">
        <f t="shared" si="48"/>
        <v>125.47329999999999</v>
      </c>
      <c r="X78" s="1">
        <f t="shared" si="37"/>
        <v>156.08603575368295</v>
      </c>
      <c r="Y78" s="1">
        <f t="shared" si="68"/>
        <v>282.13298839999999</v>
      </c>
      <c r="Z78" s="1">
        <f t="shared" si="49"/>
        <v>102.5452578</v>
      </c>
      <c r="AA78" s="1">
        <f t="shared" si="50"/>
        <v>227.99750599999996</v>
      </c>
      <c r="AB78" s="1">
        <f t="shared" si="51"/>
        <v>55.654182000000006</v>
      </c>
      <c r="AC78" s="1">
        <f t="shared" si="52"/>
        <v>76.586902568771578</v>
      </c>
      <c r="AD78" s="1">
        <f t="shared" si="53"/>
        <v>316.14463003168481</v>
      </c>
      <c r="AE78" s="1">
        <f t="shared" si="71"/>
        <v>262.00914763168481</v>
      </c>
      <c r="AF78" s="1">
        <f t="shared" si="55"/>
        <v>-8.1505837002236584E-2</v>
      </c>
      <c r="AG78" s="1">
        <f t="shared" si="56"/>
        <v>-80.386583910160127</v>
      </c>
      <c r="AH78" s="1">
        <f t="shared" si="57"/>
        <v>117.76991437565651</v>
      </c>
      <c r="AI78" s="1">
        <f t="shared" si="67"/>
        <v>60.950130219275138</v>
      </c>
      <c r="AJ78" s="1">
        <f t="shared" si="58"/>
        <v>1</v>
      </c>
      <c r="AM78" s="1">
        <f t="shared" si="59"/>
        <v>588.70899871845461</v>
      </c>
      <c r="AN78" s="1">
        <f t="shared" si="38"/>
        <v>45087.398726209358</v>
      </c>
      <c r="AO78" s="1">
        <f t="shared" si="60"/>
        <v>15506.894103054141</v>
      </c>
      <c r="AP78" s="1">
        <f t="shared" si="61"/>
        <v>26988.252251801696</v>
      </c>
      <c r="AQ78" s="1">
        <f t="shared" si="62"/>
        <v>42495.146354855839</v>
      </c>
      <c r="AR78" s="1">
        <f t="shared" si="70"/>
        <v>-2592.2523713535193</v>
      </c>
      <c r="AT78" s="1">
        <f t="shared" si="64"/>
        <v>727.39984575953554</v>
      </c>
      <c r="AU78" s="1">
        <f t="shared" si="65"/>
        <v>55709.301115725022</v>
      </c>
      <c r="AV78" s="1">
        <f t="shared" si="66"/>
        <v>-13214.154760869184</v>
      </c>
    </row>
    <row r="79" spans="1:48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34"/>
        <v>-36.064999999999998</v>
      </c>
      <c r="H79" s="1">
        <f t="shared" si="36"/>
        <v>-33.331000000000003</v>
      </c>
      <c r="J79" s="3">
        <f t="shared" si="69"/>
        <v>16.668999999999997</v>
      </c>
      <c r="L79" s="1">
        <f t="shared" si="40"/>
        <v>50.000584646581878</v>
      </c>
      <c r="M79" s="1">
        <f t="shared" si="41"/>
        <v>22.575000000000124</v>
      </c>
      <c r="N79" s="1">
        <f t="shared" si="42"/>
        <v>1659.6019750000091</v>
      </c>
      <c r="O79" s="1">
        <f t="shared" si="43"/>
        <v>-0.8793103448275893</v>
      </c>
      <c r="P79" s="1">
        <f t="shared" si="44"/>
        <v>54.151758620689733</v>
      </c>
      <c r="Q79" s="1">
        <f t="shared" si="45"/>
        <v>-34.225056989010191</v>
      </c>
      <c r="R79" s="1">
        <f t="shared" si="46"/>
        <v>57.170325973095309</v>
      </c>
      <c r="T79" s="1">
        <f t="shared" si="47"/>
        <v>-69.056899999999985</v>
      </c>
      <c r="U79" s="1">
        <f t="shared" si="48"/>
        <v>126.0937</v>
      </c>
      <c r="X79" s="1">
        <f t="shared" si="37"/>
        <v>157.42101158771658</v>
      </c>
      <c r="Y79" s="1">
        <f t="shared" si="68"/>
        <v>282.87850059999994</v>
      </c>
      <c r="Z79" s="1">
        <f t="shared" si="49"/>
        <v>97.017645199999976</v>
      </c>
      <c r="AA79" s="1">
        <f t="shared" si="50"/>
        <v>227.93355399999996</v>
      </c>
      <c r="AB79" s="1">
        <f t="shared" si="51"/>
        <v>51.079537999999985</v>
      </c>
      <c r="AC79" s="1">
        <f t="shared" si="52"/>
        <v>75.963590982930512</v>
      </c>
      <c r="AD79" s="1">
        <f t="shared" si="53"/>
        <v>317.10355758901011</v>
      </c>
      <c r="AE79" s="1">
        <f t="shared" si="71"/>
        <v>262.15861098901013</v>
      </c>
      <c r="AF79" s="1">
        <f t="shared" si="55"/>
        <v>-8.8300906155795639E-2</v>
      </c>
      <c r="AG79" s="1">
        <f t="shared" si="56"/>
        <v>-80.13187338286896</v>
      </c>
      <c r="AH79" s="1">
        <f t="shared" si="57"/>
        <v>117.69330808404638</v>
      </c>
      <c r="AI79" s="1">
        <f t="shared" si="67"/>
        <v>60.52298211095107</v>
      </c>
      <c r="AJ79" s="1">
        <f t="shared" si="58"/>
        <v>1</v>
      </c>
      <c r="AM79" s="1">
        <f t="shared" si="59"/>
        <v>594.48130072723268</v>
      </c>
      <c r="AN79" s="1">
        <f t="shared" si="38"/>
        <v>45158.934375444012</v>
      </c>
      <c r="AO79" s="1">
        <f t="shared" si="60"/>
        <v>15553.929499740947</v>
      </c>
      <c r="AP79" s="1">
        <f t="shared" si="61"/>
        <v>27003.64772492299</v>
      </c>
      <c r="AQ79" s="1">
        <f t="shared" si="62"/>
        <v>42557.577224663939</v>
      </c>
      <c r="AR79" s="1">
        <f t="shared" si="70"/>
        <v>-2601.3571507800734</v>
      </c>
      <c r="AT79" s="1">
        <f t="shared" si="64"/>
        <v>734.60871526331709</v>
      </c>
      <c r="AU79" s="1">
        <f t="shared" si="65"/>
        <v>55803.515978758682</v>
      </c>
      <c r="AV79" s="1">
        <f t="shared" si="66"/>
        <v>-13245.938754094743</v>
      </c>
    </row>
    <row r="80" spans="1:48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34"/>
        <v>-36.968000000000004</v>
      </c>
      <c r="H80" s="1">
        <f t="shared" si="36"/>
        <v>-34.143000000000001</v>
      </c>
      <c r="J80" s="3">
        <f t="shared" si="69"/>
        <v>15.856999999999999</v>
      </c>
      <c r="L80" s="1">
        <f t="shared" si="40"/>
        <v>50.000692795200344</v>
      </c>
      <c r="M80" s="1">
        <f t="shared" si="41"/>
        <v>17.500000000000068</v>
      </c>
      <c r="N80" s="1">
        <f t="shared" si="42"/>
        <v>1320.779000000005</v>
      </c>
      <c r="O80" s="1">
        <f t="shared" si="43"/>
        <v>-0.91531755915317803</v>
      </c>
      <c r="P80" s="1">
        <f t="shared" si="44"/>
        <v>52.096024906600306</v>
      </c>
      <c r="Q80" s="1">
        <f t="shared" si="45"/>
        <v>-34.44640503803889</v>
      </c>
      <c r="R80" s="1">
        <f t="shared" si="46"/>
        <v>57.577411834319655</v>
      </c>
      <c r="T80" s="1">
        <f t="shared" si="47"/>
        <v>-67.848799999999997</v>
      </c>
      <c r="U80" s="1">
        <f t="shared" si="48"/>
        <v>126.69140000000002</v>
      </c>
      <c r="X80" s="1">
        <f t="shared" si="37"/>
        <v>158.7449582172612</v>
      </c>
      <c r="Y80" s="1">
        <f t="shared" si="68"/>
        <v>283.52627919999998</v>
      </c>
      <c r="Z80" s="1">
        <f t="shared" si="49"/>
        <v>91.477250399999988</v>
      </c>
      <c r="AA80" s="1">
        <f t="shared" si="50"/>
        <v>227.78780800000001</v>
      </c>
      <c r="AB80" s="1">
        <f t="shared" si="51"/>
        <v>46.505015999999998</v>
      </c>
      <c r="AC80" s="1">
        <f t="shared" si="52"/>
        <v>75.275746867581702</v>
      </c>
      <c r="AD80" s="1">
        <f t="shared" si="53"/>
        <v>317.97268423803888</v>
      </c>
      <c r="AE80" s="1">
        <f t="shared" si="71"/>
        <v>262.23421303803889</v>
      </c>
      <c r="AF80" s="1">
        <f t="shared" si="55"/>
        <v>-9.4706234579371301E-2</v>
      </c>
      <c r="AG80" s="1">
        <f t="shared" si="56"/>
        <v>-79.84156413226728</v>
      </c>
      <c r="AH80" s="1">
        <f t="shared" si="57"/>
        <v>117.62503957498839</v>
      </c>
      <c r="AI80" s="1">
        <f t="shared" si="67"/>
        <v>60.047627740668737</v>
      </c>
      <c r="AJ80" s="1">
        <f t="shared" si="58"/>
        <v>1</v>
      </c>
      <c r="AM80" s="1">
        <f t="shared" si="59"/>
        <v>600.20591355872068</v>
      </c>
      <c r="AN80" s="1">
        <f t="shared" si="38"/>
        <v>45180.948417471882</v>
      </c>
      <c r="AO80" s="1">
        <f t="shared" si="60"/>
        <v>15596.560161875808</v>
      </c>
      <c r="AP80" s="1">
        <f t="shared" si="61"/>
        <v>27011.4351139832</v>
      </c>
      <c r="AQ80" s="1">
        <f t="shared" si="62"/>
        <v>42607.995275859008</v>
      </c>
      <c r="AR80" s="1">
        <f t="shared" si="70"/>
        <v>-2572.9531416128739</v>
      </c>
      <c r="AT80" s="1">
        <f t="shared" si="64"/>
        <v>741.75802706285799</v>
      </c>
      <c r="AU80" s="1">
        <f t="shared" si="65"/>
        <v>55836.389482180515</v>
      </c>
      <c r="AV80" s="1">
        <f t="shared" si="66"/>
        <v>-13228.394206321507</v>
      </c>
    </row>
    <row r="81" spans="1:48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34"/>
        <v>-37.878</v>
      </c>
      <c r="H81" s="1">
        <f t="shared" si="36"/>
        <v>-34.945999999999998</v>
      </c>
      <c r="J81" s="3">
        <f t="shared" si="69"/>
        <v>15.054000000000002</v>
      </c>
      <c r="L81" s="1">
        <f t="shared" si="40"/>
        <v>50.001715670564742</v>
      </c>
      <c r="M81" s="1">
        <f t="shared" si="41"/>
        <v>14.076923076922979</v>
      </c>
      <c r="N81" s="1">
        <f t="shared" si="42"/>
        <v>1090.3827692307616</v>
      </c>
      <c r="O81" s="1">
        <f t="shared" si="43"/>
        <v>-0.95460277427490592</v>
      </c>
      <c r="P81" s="1">
        <f t="shared" si="44"/>
        <v>49.985013871374541</v>
      </c>
      <c r="Q81" s="1">
        <f t="shared" si="45"/>
        <v>-34.607190436241581</v>
      </c>
      <c r="R81" s="1">
        <f t="shared" si="46"/>
        <v>58.028626935983482</v>
      </c>
      <c r="T81" s="1">
        <f t="shared" si="47"/>
        <v>-66.638800000000003</v>
      </c>
      <c r="U81" s="1">
        <f t="shared" si="48"/>
        <v>127.26639999999999</v>
      </c>
      <c r="X81" s="1">
        <f t="shared" si="37"/>
        <v>160.05716197159063</v>
      </c>
      <c r="Y81" s="1">
        <f t="shared" si="68"/>
        <v>284.07532419999995</v>
      </c>
      <c r="Z81" s="1">
        <f t="shared" si="49"/>
        <v>85.924073399999997</v>
      </c>
      <c r="AA81" s="1">
        <f t="shared" si="50"/>
        <v>227.55926799999997</v>
      </c>
      <c r="AB81" s="1">
        <f t="shared" si="51"/>
        <v>41.930616000000008</v>
      </c>
      <c r="AC81" s="1">
        <f t="shared" si="52"/>
        <v>74.575163335966948</v>
      </c>
      <c r="AD81" s="1">
        <f>Y81-Q81</f>
        <v>318.68251463624154</v>
      </c>
      <c r="AE81" s="1">
        <f t="shared" si="71"/>
        <v>262.16645843624156</v>
      </c>
      <c r="AF81" s="1">
        <f t="shared" si="55"/>
        <v>-0.10043920773676893</v>
      </c>
      <c r="AG81" s="1">
        <f t="shared" si="56"/>
        <v>-79.479068844117819</v>
      </c>
      <c r="AH81" s="1">
        <f t="shared" si="57"/>
        <v>117.59346148401963</v>
      </c>
      <c r="AI81" s="1">
        <f t="shared" si="67"/>
        <v>59.564834548036146</v>
      </c>
      <c r="AJ81" s="1">
        <f t="shared" si="58"/>
        <v>1</v>
      </c>
      <c r="AM81" s="1">
        <f t="shared" si="59"/>
        <v>605.8797513720657</v>
      </c>
      <c r="AN81" s="1">
        <f t="shared" si="38"/>
        <v>45183.581420526847</v>
      </c>
      <c r="AO81" s="1">
        <f t="shared" si="60"/>
        <v>15631.377342907648</v>
      </c>
      <c r="AP81" s="1">
        <f t="shared" si="61"/>
        <v>27004.456051225065</v>
      </c>
      <c r="AQ81" s="1">
        <f t="shared" si="62"/>
        <v>42635.833394132715</v>
      </c>
      <c r="AR81" s="1">
        <f t="shared" si="70"/>
        <v>-2547.7480263941325</v>
      </c>
      <c r="AT81" s="1">
        <f t="shared" si="64"/>
        <v>748.8439273362369</v>
      </c>
      <c r="AU81" s="1">
        <f t="shared" si="65"/>
        <v>55845.158194246833</v>
      </c>
      <c r="AV81" s="1">
        <f t="shared" si="66"/>
        <v>-13209.324800114118</v>
      </c>
    </row>
    <row r="82" spans="1:48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34"/>
        <v>-38.792999999999999</v>
      </c>
      <c r="H82" s="1">
        <f t="shared" si="36"/>
        <v>-35.738999999999997</v>
      </c>
      <c r="J82" s="3">
        <f t="shared" si="69"/>
        <v>14.261000000000003</v>
      </c>
      <c r="L82" s="1">
        <f t="shared" si="40"/>
        <v>50.000705695019946</v>
      </c>
      <c r="M82" s="1">
        <f t="shared" si="41"/>
        <v>11.80769230769239</v>
      </c>
      <c r="N82" s="1">
        <f t="shared" si="42"/>
        <v>938.22050000000661</v>
      </c>
      <c r="O82" s="1">
        <f t="shared" si="43"/>
        <v>-0.99360613810741361</v>
      </c>
      <c r="P82" s="1">
        <f t="shared" si="44"/>
        <v>47.730361892583062</v>
      </c>
      <c r="Q82" s="1">
        <f t="shared" si="45"/>
        <v>-34.781242773056341</v>
      </c>
      <c r="R82" s="1">
        <f t="shared" si="46"/>
        <v>58.424037256604436</v>
      </c>
      <c r="T82" s="1">
        <f t="shared" si="47"/>
        <v>-65.424600000000012</v>
      </c>
      <c r="U82" s="1">
        <f t="shared" si="48"/>
        <v>127.81219999999999</v>
      </c>
      <c r="X82" s="1">
        <f t="shared" si="37"/>
        <v>161.35564729503577</v>
      </c>
      <c r="Y82" s="1">
        <f t="shared" si="68"/>
        <v>284.50775340000001</v>
      </c>
      <c r="Z82" s="1">
        <f t="shared" si="49"/>
        <v>80.358064200000015</v>
      </c>
      <c r="AA82" s="1">
        <f t="shared" si="50"/>
        <v>227.23388399999999</v>
      </c>
      <c r="AB82" s="1">
        <f t="shared" si="51"/>
        <v>37.358232000000015</v>
      </c>
      <c r="AC82" s="1">
        <f t="shared" si="52"/>
        <v>73.891393705785802</v>
      </c>
      <c r="AD82" s="1">
        <f t="shared" ref="AD82:AD89" si="72">Y82-Q82</f>
        <v>319.28899617305638</v>
      </c>
      <c r="AE82" s="1">
        <f t="shared" si="71"/>
        <v>262.01512677305635</v>
      </c>
      <c r="AF82" s="1">
        <f t="shared" si="55"/>
        <v>-0.10622765445316866</v>
      </c>
      <c r="AG82" s="1">
        <f t="shared" si="56"/>
        <v>-79.133852436515468</v>
      </c>
      <c r="AH82" s="1">
        <f t="shared" si="57"/>
        <v>117.52381796537081</v>
      </c>
      <c r="AI82" s="1">
        <f t="shared" si="67"/>
        <v>59.099780708766374</v>
      </c>
      <c r="AJ82" s="1">
        <f t="shared" si="58"/>
        <v>1</v>
      </c>
      <c r="AM82" s="1">
        <f t="shared" si="59"/>
        <v>611.4942720621101</v>
      </c>
      <c r="AN82" s="1">
        <f t="shared" si="38"/>
        <v>45184.16400577427</v>
      </c>
      <c r="AO82" s="1">
        <f t="shared" si="60"/>
        <v>15661.125262288417</v>
      </c>
      <c r="AP82" s="1">
        <f t="shared" si="61"/>
        <v>26988.868133258671</v>
      </c>
      <c r="AQ82" s="1">
        <f t="shared" si="62"/>
        <v>42649.993395547091</v>
      </c>
      <c r="AR82" s="1">
        <f t="shared" si="70"/>
        <v>-2534.1706102271783</v>
      </c>
      <c r="AT82" s="1">
        <f t="shared" si="64"/>
        <v>755.85574808284071</v>
      </c>
      <c r="AU82" s="1">
        <f t="shared" si="65"/>
        <v>55851.234666370437</v>
      </c>
      <c r="AV82" s="1">
        <f t="shared" si="66"/>
        <v>-13201.241270823346</v>
      </c>
    </row>
    <row r="83" spans="1:48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34"/>
        <v>-39.713999999999999</v>
      </c>
      <c r="H83" s="1">
        <f t="shared" si="36"/>
        <v>-36.521000000000001</v>
      </c>
      <c r="J83" s="3">
        <f t="shared" si="69"/>
        <v>13.478999999999999</v>
      </c>
      <c r="L83" s="1">
        <f t="shared" si="40"/>
        <v>50.000775533985468</v>
      </c>
      <c r="M83" s="1">
        <f t="shared" si="41"/>
        <v>10.08695652173912</v>
      </c>
      <c r="N83" s="1">
        <f t="shared" si="42"/>
        <v>821.95147826086861</v>
      </c>
      <c r="O83" s="1">
        <f t="shared" si="43"/>
        <v>-1.0349740932642502</v>
      </c>
      <c r="P83" s="1">
        <f t="shared" si="44"/>
        <v>45.377524611398982</v>
      </c>
      <c r="Q83" s="1">
        <f t="shared" si="45"/>
        <v>-34.911832330705217</v>
      </c>
      <c r="R83" s="1">
        <f t="shared" si="46"/>
        <v>58.821604316364656</v>
      </c>
      <c r="T83" s="1">
        <f t="shared" si="47"/>
        <v>-64.209999999999994</v>
      </c>
      <c r="U83" s="1">
        <f t="shared" si="48"/>
        <v>128.33619999999999</v>
      </c>
      <c r="X83" s="1">
        <f>((T83-$V$2)^2+(U83-$W$2)^2)^0.5</f>
        <v>162.6419294844967</v>
      </c>
      <c r="Y83" s="1">
        <f t="shared" si="68"/>
        <v>284.84209899999996</v>
      </c>
      <c r="Z83" s="1">
        <f t="shared" si="49"/>
        <v>74.786900199999991</v>
      </c>
      <c r="AA83" s="1">
        <f t="shared" si="50"/>
        <v>226.82700399999999</v>
      </c>
      <c r="AB83" s="1">
        <f t="shared" si="51"/>
        <v>32.792319999999997</v>
      </c>
      <c r="AC83" s="1">
        <f t="shared" si="52"/>
        <v>73.219806553273244</v>
      </c>
      <c r="AD83" s="1">
        <f t="shared" si="72"/>
        <v>319.7539313307052</v>
      </c>
      <c r="AE83" s="1">
        <f t="shared" si="71"/>
        <v>261.73883633070523</v>
      </c>
      <c r="AF83" s="1">
        <f t="shared" si="55"/>
        <v>-0.11161161858626444</v>
      </c>
      <c r="AG83" s="1">
        <f t="shared" si="56"/>
        <v>-78.749645553232654</v>
      </c>
      <c r="AH83" s="1">
        <f t="shared" si="57"/>
        <v>117.46788470622019</v>
      </c>
      <c r="AI83" s="1">
        <f t="shared" si="67"/>
        <v>58.646280389855534</v>
      </c>
      <c r="AJ83" s="1">
        <f t="shared" si="58"/>
        <v>1</v>
      </c>
      <c r="AM83" s="1">
        <f t="shared" si="59"/>
        <v>617.05602762112017</v>
      </c>
      <c r="AN83" s="1">
        <f t="shared" si="38"/>
        <v>45180.722974949647</v>
      </c>
      <c r="AO83" s="1">
        <f t="shared" si="60"/>
        <v>15683.930331771091</v>
      </c>
      <c r="AP83" s="1">
        <f t="shared" si="61"/>
        <v>26960.408836244293</v>
      </c>
      <c r="AQ83" s="1">
        <f t="shared" si="62"/>
        <v>42644.339168015387</v>
      </c>
      <c r="AR83" s="1">
        <f t="shared" si="70"/>
        <v>-2536.3838069342601</v>
      </c>
      <c r="AT83" s="1">
        <f t="shared" si="64"/>
        <v>762.80167190592965</v>
      </c>
      <c r="AU83" s="1">
        <f t="shared" si="65"/>
        <v>55852.190855465575</v>
      </c>
      <c r="AV83" s="1">
        <f t="shared" si="66"/>
        <v>-13207.851687450187</v>
      </c>
    </row>
    <row r="84" spans="1:48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34"/>
        <v>-40.642000000000003</v>
      </c>
      <c r="H84" s="1">
        <f t="shared" si="36"/>
        <v>-37.292999999999999</v>
      </c>
      <c r="J84" s="3">
        <f t="shared" si="69"/>
        <v>12.707000000000001</v>
      </c>
      <c r="L84" s="1">
        <f t="shared" si="40"/>
        <v>50.000638765919788</v>
      </c>
      <c r="M84" s="1">
        <f t="shared" si="41"/>
        <v>8.904761904761898</v>
      </c>
      <c r="N84" s="1">
        <f t="shared" si="42"/>
        <v>743.74161904761843</v>
      </c>
      <c r="O84" s="1">
        <f t="shared" si="43"/>
        <v>-1.0802631578947393</v>
      </c>
      <c r="P84" s="1">
        <f t="shared" si="44"/>
        <v>42.935293421052677</v>
      </c>
      <c r="Q84" s="1">
        <f t="shared" si="45"/>
        <v>-35.092867630725188</v>
      </c>
      <c r="R84" s="1">
        <f t="shared" si="46"/>
        <v>59.377178716875605</v>
      </c>
      <c r="T84" s="1">
        <f t="shared" si="47"/>
        <v>-62.990900000000003</v>
      </c>
      <c r="U84" s="1">
        <f t="shared" si="48"/>
        <v>128.83710000000002</v>
      </c>
      <c r="X84" s="1">
        <f t="shared" si="37"/>
        <v>163.91860822743706</v>
      </c>
      <c r="Y84" s="1">
        <f t="shared" si="68"/>
        <v>285.07143359999998</v>
      </c>
      <c r="Z84" s="1">
        <f t="shared" si="49"/>
        <v>69.197976600000004</v>
      </c>
      <c r="AA84" s="1">
        <f t="shared" si="50"/>
        <v>226.331682</v>
      </c>
      <c r="AB84" s="1">
        <f t="shared" si="51"/>
        <v>28.223477999999997</v>
      </c>
      <c r="AC84" s="1">
        <f t="shared" si="52"/>
        <v>72.376169904630956</v>
      </c>
      <c r="AD84" s="1">
        <f t="shared" si="72"/>
        <v>320.16430123072519</v>
      </c>
      <c r="AE84" s="1">
        <f t="shared" si="71"/>
        <v>261.42454963072521</v>
      </c>
      <c r="AF84" s="1">
        <f t="shared" si="55"/>
        <v>-0.11649902729391544</v>
      </c>
      <c r="AG84" s="1">
        <f t="shared" si="56"/>
        <v>-78.309252249752376</v>
      </c>
      <c r="AH84" s="1">
        <f t="shared" si="57"/>
        <v>117.43451305565073</v>
      </c>
      <c r="AI84" s="1">
        <f t="shared" si="67"/>
        <v>58.057334338775121</v>
      </c>
      <c r="AJ84" s="1">
        <f t="shared" si="58"/>
        <v>1</v>
      </c>
      <c r="AM84" s="1">
        <f t="shared" si="59"/>
        <v>622.57625883772005</v>
      </c>
      <c r="AN84" s="1">
        <f t="shared" si="38"/>
        <v>45059.685088228325</v>
      </c>
      <c r="AO84" s="1">
        <f t="shared" si="60"/>
        <v>15704.058975367072</v>
      </c>
      <c r="AP84" s="1">
        <f t="shared" si="61"/>
        <v>26928.035734712852</v>
      </c>
      <c r="AQ84" s="1">
        <f t="shared" si="62"/>
        <v>42632.094710079924</v>
      </c>
      <c r="AR84" s="1">
        <f t="shared" si="70"/>
        <v>-2427.5903781484012</v>
      </c>
      <c r="AT84" s="1">
        <f t="shared" si="64"/>
        <v>769.69573711780777</v>
      </c>
      <c r="AU84" s="1">
        <f t="shared" si="65"/>
        <v>55707.629444508617</v>
      </c>
      <c r="AV84" s="1">
        <f t="shared" si="66"/>
        <v>-13075.534734428693</v>
      </c>
    </row>
    <row r="85" spans="1:48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34"/>
        <v>-41.576999999999998</v>
      </c>
      <c r="H85" s="1">
        <f t="shared" si="36"/>
        <v>-38.052999999999997</v>
      </c>
      <c r="J85" s="3">
        <f t="shared" si="69"/>
        <v>11.947000000000003</v>
      </c>
      <c r="L85" s="1">
        <f t="shared" si="40"/>
        <v>50.000752194342041</v>
      </c>
      <c r="M85" s="1">
        <f t="shared" si="41"/>
        <v>7.9745762711864394</v>
      </c>
      <c r="N85" s="1">
        <f t="shared" si="42"/>
        <v>682.44599152542355</v>
      </c>
      <c r="O85" s="1">
        <f t="shared" si="43"/>
        <v>-1.1256684491978546</v>
      </c>
      <c r="P85" s="1">
        <f t="shared" si="44"/>
        <v>40.323700534759269</v>
      </c>
      <c r="Q85" s="1">
        <f t="shared" si="45"/>
        <v>-35.280495784488537</v>
      </c>
      <c r="R85" s="1">
        <f t="shared" si="46"/>
        <v>59.875991244036292</v>
      </c>
      <c r="T85" s="1">
        <f t="shared" si="47"/>
        <v>-61.774800000000006</v>
      </c>
      <c r="U85" s="1">
        <f t="shared" si="48"/>
        <v>129.31360000000001</v>
      </c>
      <c r="X85" s="1">
        <f t="shared" si="37"/>
        <v>165.17899606184801</v>
      </c>
      <c r="Y85" s="1">
        <f t="shared" si="68"/>
        <v>285.19470719999998</v>
      </c>
      <c r="Z85" s="1">
        <f t="shared" si="49"/>
        <v>63.610175600000019</v>
      </c>
      <c r="AA85" s="1">
        <f t="shared" si="50"/>
        <v>225.74881199999999</v>
      </c>
      <c r="AB85" s="1">
        <f t="shared" si="51"/>
        <v>23.666756000000014</v>
      </c>
      <c r="AC85" s="1">
        <f t="shared" si="52"/>
        <v>71.562015985051019</v>
      </c>
      <c r="AD85" s="1">
        <f t="shared" si="72"/>
        <v>320.47520298448853</v>
      </c>
      <c r="AE85" s="1">
        <f t="shared" si="71"/>
        <v>261.02930778448854</v>
      </c>
      <c r="AF85" s="1">
        <f t="shared" si="55"/>
        <v>-0.12144460571876117</v>
      </c>
      <c r="AG85" s="1">
        <f t="shared" si="56"/>
        <v>-77.891130690829357</v>
      </c>
      <c r="AH85" s="1">
        <f t="shared" si="57"/>
        <v>117.36908582697926</v>
      </c>
      <c r="AI85" s="1">
        <f t="shared" si="67"/>
        <v>57.493094582942966</v>
      </c>
      <c r="AJ85" s="1">
        <f t="shared" si="58"/>
        <v>1</v>
      </c>
      <c r="AM85" s="1">
        <f t="shared" si="59"/>
        <v>628.02604979492946</v>
      </c>
      <c r="AN85" s="1">
        <f t="shared" si="38"/>
        <v>44942.810214453188</v>
      </c>
      <c r="AO85" s="1">
        <f t="shared" si="60"/>
        <v>15719.308706389163</v>
      </c>
      <c r="AP85" s="1">
        <f t="shared" si="61"/>
        <v>26887.323848341246</v>
      </c>
      <c r="AQ85" s="1">
        <f t="shared" si="62"/>
        <v>42606.632554730408</v>
      </c>
      <c r="AR85" s="1">
        <f t="shared" si="70"/>
        <v>-2336.1776597227799</v>
      </c>
      <c r="AT85" s="1">
        <f t="shared" si="64"/>
        <v>776.50183142362675</v>
      </c>
      <c r="AU85" s="1">
        <f t="shared" si="65"/>
        <v>55568.036472758969</v>
      </c>
      <c r="AV85" s="1">
        <f t="shared" si="66"/>
        <v>-12961.403918028562</v>
      </c>
    </row>
    <row r="86" spans="1:48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34"/>
        <v>-42.518000000000001</v>
      </c>
      <c r="H86" s="1">
        <f t="shared" si="36"/>
        <v>-38.801000000000002</v>
      </c>
      <c r="J86" s="3">
        <f t="shared" si="69"/>
        <v>11.198999999999998</v>
      </c>
      <c r="L86" s="1">
        <f t="shared" si="40"/>
        <v>50.001065118655227</v>
      </c>
      <c r="M86" s="1">
        <f t="shared" si="41"/>
        <v>7.0746268656716271</v>
      </c>
      <c r="N86" s="1">
        <f t="shared" si="42"/>
        <v>620.3807164179093</v>
      </c>
      <c r="O86" s="1">
        <f t="shared" si="43"/>
        <v>-1.1752717391304386</v>
      </c>
      <c r="P86" s="1">
        <f t="shared" si="44"/>
        <v>37.590457880434833</v>
      </c>
      <c r="Q86" s="1">
        <f t="shared" si="45"/>
        <v>-35.321055836870912</v>
      </c>
      <c r="R86" s="1">
        <f t="shared" si="46"/>
        <v>60.307067661540025</v>
      </c>
      <c r="T86" s="1">
        <f t="shared" si="47"/>
        <v>-60.560699999999997</v>
      </c>
      <c r="U86" s="1">
        <f t="shared" si="48"/>
        <v>129.76570000000001</v>
      </c>
      <c r="X86" s="1">
        <f t="shared" si="37"/>
        <v>166.4239924559557</v>
      </c>
      <c r="Y86" s="1">
        <f t="shared" si="68"/>
        <v>285.21291980000001</v>
      </c>
      <c r="Z86" s="1">
        <f t="shared" si="49"/>
        <v>58.023497199999987</v>
      </c>
      <c r="AA86" s="1">
        <f>G86+$S$18*(J86-B86)+$S$20*(G86-D86)</f>
        <v>225.07939399999998</v>
      </c>
      <c r="AB86" s="1">
        <f t="shared" si="51"/>
        <v>19.122153999999988</v>
      </c>
      <c r="AC86" s="1">
        <f t="shared" si="52"/>
        <v>70.877233245888789</v>
      </c>
      <c r="AD86" s="1">
        <f t="shared" si="72"/>
        <v>320.53397563687093</v>
      </c>
      <c r="AE86" s="1">
        <f t="shared" si="71"/>
        <v>260.40044983687091</v>
      </c>
      <c r="AF86" s="1">
        <f t="shared" si="55"/>
        <v>-0.12574792192236933</v>
      </c>
      <c r="AG86" s="1">
        <f t="shared" si="56"/>
        <v>-77.400773680298357</v>
      </c>
      <c r="AH86" s="1">
        <f t="shared" si="57"/>
        <v>117.34108855091496</v>
      </c>
      <c r="AI86" s="1">
        <f t="shared" si="67"/>
        <v>57.034020889374936</v>
      </c>
      <c r="AJ86" s="1">
        <f t="shared" si="58"/>
        <v>1</v>
      </c>
      <c r="AM86" s="1">
        <f t="shared" si="59"/>
        <v>633.40928970341167</v>
      </c>
      <c r="AN86" s="1">
        <f t="shared" si="38"/>
        <v>44894.297966421451</v>
      </c>
      <c r="AO86" s="1">
        <f t="shared" si="60"/>
        <v>15722.191504988521</v>
      </c>
      <c r="AP86" s="1">
        <f t="shared" si="61"/>
        <v>26822.548335446889</v>
      </c>
      <c r="AQ86" s="1">
        <f t="shared" si="62"/>
        <v>42544.73984043541</v>
      </c>
      <c r="AR86" s="1">
        <f t="shared" si="70"/>
        <v>-2349.558125986041</v>
      </c>
      <c r="AT86" s="1">
        <f t="shared" si="64"/>
        <v>783.22481195180831</v>
      </c>
      <c r="AU86" s="1">
        <f t="shared" si="65"/>
        <v>55512.807680675702</v>
      </c>
      <c r="AV86" s="1">
        <f t="shared" si="66"/>
        <v>-12968.067840240292</v>
      </c>
    </row>
    <row r="87" spans="1:48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34"/>
        <v>-43.466000000000001</v>
      </c>
      <c r="H87" s="1">
        <f t="shared" si="36"/>
        <v>-39.536999999999999</v>
      </c>
      <c r="J87" s="3">
        <f t="shared" si="69"/>
        <v>10.463000000000001</v>
      </c>
      <c r="L87" s="1">
        <f t="shared" si="40"/>
        <v>50.000282639201153</v>
      </c>
      <c r="M87" s="1">
        <f t="shared" si="41"/>
        <v>6.5034013605442187</v>
      </c>
      <c r="N87" s="1">
        <f t="shared" si="42"/>
        <v>583.92793877551037</v>
      </c>
      <c r="O87" s="1">
        <f t="shared" si="43"/>
        <v>-1.228531855955677</v>
      </c>
      <c r="P87" s="1">
        <f t="shared" si="44"/>
        <v>34.701904432132949</v>
      </c>
      <c r="Q87" s="1">
        <f t="shared" si="45"/>
        <v>-35.516734234805121</v>
      </c>
      <c r="R87" s="1">
        <f t="shared" si="46"/>
        <v>60.98439164303614</v>
      </c>
      <c r="T87" s="1">
        <f t="shared" si="47"/>
        <v>-59.342000000000006</v>
      </c>
      <c r="U87" s="1">
        <f t="shared" si="48"/>
        <v>130.1942</v>
      </c>
      <c r="X87" s="1">
        <f t="shared" si="37"/>
        <v>167.65949270363427</v>
      </c>
      <c r="Y87" s="1">
        <f t="shared" si="68"/>
        <v>285.11949399999997</v>
      </c>
      <c r="Z87" s="1">
        <f t="shared" si="49"/>
        <v>52.420709200000005</v>
      </c>
      <c r="AA87" s="1">
        <f t="shared" ref="AA87:AA90" si="73">G87+$S$18*(J87-B87)+$S$20*(G87-D87)</f>
        <v>224.31618399999999</v>
      </c>
      <c r="AB87" s="1">
        <f t="shared" si="51"/>
        <v>14.576920000000001</v>
      </c>
      <c r="AC87" s="1">
        <f t="shared" si="52"/>
        <v>69.886626046590052</v>
      </c>
      <c r="AD87" s="1">
        <f t="shared" si="72"/>
        <v>320.63622823480512</v>
      </c>
      <c r="AE87" s="1">
        <f t="shared" si="71"/>
        <v>259.83291823480511</v>
      </c>
      <c r="AF87" s="1">
        <f t="shared" si="55"/>
        <v>-0.12978724377973877</v>
      </c>
      <c r="AG87" s="1">
        <f t="shared" si="56"/>
        <v>-76.881188549906341</v>
      </c>
      <c r="AH87" s="1">
        <f t="shared" si="57"/>
        <v>117.31486669331264</v>
      </c>
      <c r="AI87" s="1">
        <f t="shared" si="67"/>
        <v>56.330475050276497</v>
      </c>
      <c r="AJ87" s="1">
        <f t="shared" si="58"/>
        <v>1</v>
      </c>
      <c r="AM87" s="1">
        <f t="shared" si="59"/>
        <v>638.75146922434919</v>
      </c>
      <c r="AN87" s="1">
        <f t="shared" si="38"/>
        <v>44640.185066392063</v>
      </c>
      <c r="AO87" s="1">
        <f t="shared" si="60"/>
        <v>15727.206994917193</v>
      </c>
      <c r="AP87" s="1">
        <f>$AL$5*AE87</f>
        <v>26764.089742776101</v>
      </c>
      <c r="AQ87" s="1">
        <f>AO87+AP87</f>
        <v>42491.296737693294</v>
      </c>
      <c r="AR87" s="1">
        <f t="shared" si="70"/>
        <v>-2148.8883286987693</v>
      </c>
      <c r="AT87" s="1">
        <f t="shared" si="64"/>
        <v>789.89651328927266</v>
      </c>
      <c r="AU87" s="1">
        <f t="shared" si="65"/>
        <v>55203.202239752747</v>
      </c>
      <c r="AV87" s="1">
        <f t="shared" si="66"/>
        <v>-12711.905502059453</v>
      </c>
    </row>
    <row r="88" spans="1:48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34"/>
        <v>-44.421999999999997</v>
      </c>
      <c r="H88" s="1">
        <f t="shared" si="36"/>
        <v>-40.259</v>
      </c>
      <c r="J88" s="3">
        <f t="shared" si="69"/>
        <v>9.7409999999999997</v>
      </c>
      <c r="L88" s="1">
        <f t="shared" si="40"/>
        <v>50.000877612297963</v>
      </c>
      <c r="M88" s="1">
        <f t="shared" si="41"/>
        <v>5.9506172839506553</v>
      </c>
      <c r="N88" s="1">
        <f t="shared" si="42"/>
        <v>547.07903703704051</v>
      </c>
      <c r="O88" s="1">
        <f t="shared" si="43"/>
        <v>-1.2849083215796833</v>
      </c>
      <c r="P88" s="1">
        <f t="shared" si="44"/>
        <v>31.62593794076157</v>
      </c>
      <c r="Q88" s="1">
        <f t="shared" si="45"/>
        <v>-35.619602997624803</v>
      </c>
      <c r="R88" s="1">
        <f t="shared" si="46"/>
        <v>61.580893273393528</v>
      </c>
      <c r="T88" s="1">
        <f t="shared" si="47"/>
        <v>-58.13239999999999</v>
      </c>
      <c r="U88" s="1">
        <f t="shared" si="48"/>
        <v>130.60060000000001</v>
      </c>
      <c r="X88" s="1">
        <f t="shared" si="37"/>
        <v>168.87544876067687</v>
      </c>
      <c r="Y88" s="1">
        <f t="shared" si="68"/>
        <v>284.92493459999997</v>
      </c>
      <c r="Z88" s="1">
        <f t="shared" si="49"/>
        <v>46.832648599999999</v>
      </c>
      <c r="AA88" s="1">
        <f t="shared" si="73"/>
        <v>223.470372</v>
      </c>
      <c r="AB88" s="1">
        <f t="shared" si="51"/>
        <v>10.054207999999999</v>
      </c>
      <c r="AC88" s="1">
        <f t="shared" si="52"/>
        <v>69.008609903899483</v>
      </c>
      <c r="AD88" s="1">
        <f t="shared" si="72"/>
        <v>320.54453759762475</v>
      </c>
      <c r="AE88" s="1">
        <f t="shared" si="71"/>
        <v>259.08997499762478</v>
      </c>
      <c r="AF88" s="1">
        <f t="shared" si="55"/>
        <v>-0.13351135050411739</v>
      </c>
      <c r="AG88" s="1">
        <f t="shared" si="56"/>
        <v>-76.336352213995184</v>
      </c>
      <c r="AH88" s="1">
        <f t="shared" si="57"/>
        <v>117.29744892895945</v>
      </c>
      <c r="AI88" s="1">
        <f t="shared" si="67"/>
        <v>55.716555655565926</v>
      </c>
      <c r="AJ88" s="1">
        <f t="shared" si="58"/>
        <v>1</v>
      </c>
      <c r="AM88" s="1">
        <f t="shared" si="59"/>
        <v>644.00914161939568</v>
      </c>
      <c r="AN88" s="1">
        <f t="shared" si="38"/>
        <v>44442.175628558034</v>
      </c>
      <c r="AO88" s="1">
        <f t="shared" si="60"/>
        <v>15722.709569163495</v>
      </c>
      <c r="AP88" s="1">
        <f t="shared" ref="AP88:AP89" si="74">$AL$5*AE88</f>
        <v>26687.562874630345</v>
      </c>
      <c r="AQ88" s="1">
        <f t="shared" ref="AQ88:AQ89" si="75">AO88+AP88</f>
        <v>42410.272443793838</v>
      </c>
      <c r="AR88" s="1">
        <f t="shared" si="70"/>
        <v>-2031.9031847641963</v>
      </c>
      <c r="AT88" s="1">
        <f t="shared" si="64"/>
        <v>796.46267599730277</v>
      </c>
      <c r="AU88" s="1">
        <f t="shared" si="65"/>
        <v>54962.782110913751</v>
      </c>
      <c r="AV88" s="1">
        <f t="shared" si="66"/>
        <v>-12552.509667119914</v>
      </c>
    </row>
    <row r="89" spans="1:48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34"/>
        <v>-45.386000000000003</v>
      </c>
      <c r="H89" s="1">
        <f t="shared" si="36"/>
        <v>-40.968000000000004</v>
      </c>
      <c r="J89" s="3">
        <f t="shared" si="69"/>
        <v>9.0319999999999965</v>
      </c>
      <c r="L89" s="1">
        <f t="shared" si="40"/>
        <v>50.000585476572176</v>
      </c>
      <c r="M89" s="1">
        <f t="shared" si="41"/>
        <v>5.4606741573033402</v>
      </c>
      <c r="N89" s="1">
        <f t="shared" si="42"/>
        <v>513.99008988763762</v>
      </c>
      <c r="O89" s="1">
        <f t="shared" si="43"/>
        <v>-1.3458213256484239</v>
      </c>
      <c r="P89" s="1">
        <f t="shared" si="44"/>
        <v>28.349210374639842</v>
      </c>
      <c r="Q89" s="1">
        <f t="shared" si="45"/>
        <v>-35.674810975000497</v>
      </c>
      <c r="R89" s="1">
        <f t="shared" si="46"/>
        <v>62.186526585952031</v>
      </c>
      <c r="T89" s="1">
        <f t="shared" si="47"/>
        <v>-56.924199999999999</v>
      </c>
      <c r="U89" s="1">
        <f t="shared" si="48"/>
        <v>130.98220000000001</v>
      </c>
      <c r="X89" s="1">
        <f t="shared" si="37"/>
        <v>170.07656689409035</v>
      </c>
      <c r="Y89" s="1">
        <f t="shared" si="68"/>
        <v>284.61703679999999</v>
      </c>
      <c r="Z89" s="1">
        <f t="shared" si="49"/>
        <v>41.24073319999998</v>
      </c>
      <c r="AA89" s="1">
        <f t="shared" si="73"/>
        <v>222.53036399999996</v>
      </c>
      <c r="AB89" s="1">
        <f t="shared" si="51"/>
        <v>5.5405639999999821</v>
      </c>
      <c r="AC89" s="1">
        <f>AJ89*((AG89-Q89)^2+(AH89-R89)^2)^0.5</f>
        <v>68.137867218126885</v>
      </c>
      <c r="AD89" s="1">
        <f t="shared" si="72"/>
        <v>320.29184777500052</v>
      </c>
      <c r="AE89" s="1">
        <f t="shared" si="71"/>
        <v>258.20517497500043</v>
      </c>
      <c r="AF89" s="1">
        <f t="shared" si="55"/>
        <v>-0.13683580915994725</v>
      </c>
      <c r="AG89" s="1">
        <f t="shared" si="56"/>
        <v>-75.746759197643868</v>
      </c>
      <c r="AH89" s="1">
        <f t="shared" si="57"/>
        <v>117.29558132904194</v>
      </c>
      <c r="AI89" s="1">
        <f t="shared" si="67"/>
        <v>55.109054743089906</v>
      </c>
      <c r="AJ89" s="1">
        <f t="shared" si="58"/>
        <v>1</v>
      </c>
      <c r="AM89" s="1">
        <f t="shared" si="59"/>
        <v>649.20265631646214</v>
      </c>
      <c r="AN89" s="1">
        <f t="shared" si="38"/>
        <v>44235.284393746362</v>
      </c>
      <c r="AO89" s="1">
        <f t="shared" si="60"/>
        <v>15710.315133363776</v>
      </c>
      <c r="AP89" s="1">
        <f t="shared" si="74"/>
        <v>26596.424048299923</v>
      </c>
      <c r="AQ89" s="1">
        <f t="shared" si="75"/>
        <v>42306.739181663695</v>
      </c>
      <c r="AR89" s="1">
        <f>(AQ89-AN89)</f>
        <v>-1928.5452120826667</v>
      </c>
      <c r="AT89" s="1">
        <f t="shared" si="64"/>
        <v>802.9487139177354</v>
      </c>
      <c r="AU89" s="1">
        <f t="shared" si="65"/>
        <v>54711.212851892407</v>
      </c>
      <c r="AV89" s="1">
        <f t="shared" si="66"/>
        <v>-12404.473670228712</v>
      </c>
    </row>
    <row r="90" spans="1:48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34"/>
        <v>-46.357999999999997</v>
      </c>
      <c r="H90" s="1">
        <f t="shared" si="36"/>
        <v>-41.661999999999999</v>
      </c>
      <c r="J90" s="3">
        <f t="shared" si="69"/>
        <v>8.338000000000001</v>
      </c>
      <c r="L90" s="1">
        <f t="shared" si="40"/>
        <v>50.00049415755808</v>
      </c>
      <c r="T90" s="1">
        <f t="shared" si="47"/>
        <v>-55.72</v>
      </c>
      <c r="U90" s="1">
        <f t="shared" si="48"/>
        <v>131.3424</v>
      </c>
      <c r="X90" s="1">
        <f t="shared" si="37"/>
        <v>171.26285011572122</v>
      </c>
      <c r="Y90" s="1">
        <f t="shared" si="68"/>
        <v>284.20207800000003</v>
      </c>
      <c r="Z90" s="1">
        <f t="shared" si="49"/>
        <v>35.652940400000006</v>
      </c>
      <c r="AA90" s="1">
        <f t="shared" si="73"/>
        <v>221.50180799999998</v>
      </c>
      <c r="AB90" s="1">
        <f t="shared" si="51"/>
        <v>1.0420400000000054</v>
      </c>
    </row>
  </sheetData>
  <phoneticPr fontId="0" type="noConversion"/>
  <pageMargins left="0.94488188976377963" right="0.47244094488188981" top="1.3779527559055118" bottom="0.6692913385826772" header="0.31496062992125984" footer="0.31496062992125984"/>
  <pageSetup paperSize="9" orientation="portrait" r:id="rId1"/>
  <headerFooter>
    <oddHeader>&amp;L&amp;"V-ZUG Form,Bold"&amp;6
&amp;11V-ZUG AG&amp;R&amp;"EHP Symbols,Regular"&amp;46 1</oddHeader>
    <oddFooter>&amp;L&amp;"V-ZUG Form,Light"&amp;5&amp;F&amp;R&amp;"V-ZUG Text,Standard"&amp;11&amp;P/&amp;N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0"/>
  <sheetViews>
    <sheetView topLeftCell="J10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2" width="11.42578125" style="1"/>
    <col min="13" max="14" width="13.7109375" style="1" bestFit="1" customWidth="1"/>
    <col min="15" max="26" width="11.42578125" style="1"/>
    <col min="27" max="28" width="11.42578125" style="3"/>
    <col min="29" max="30" width="11.42578125" style="1"/>
    <col min="31" max="31" width="15.85546875" style="1" customWidth="1"/>
    <col min="32" max="16384" width="11.42578125" style="1"/>
  </cols>
  <sheetData>
    <row r="1" spans="1:31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O1" s="1" t="s">
        <v>61</v>
      </c>
      <c r="P1" s="1" t="s">
        <v>180</v>
      </c>
      <c r="Q1" s="1" t="s">
        <v>62</v>
      </c>
      <c r="R1" s="1" t="s">
        <v>63</v>
      </c>
      <c r="T1" s="1" t="s">
        <v>64</v>
      </c>
      <c r="W1" s="1" t="s">
        <v>65</v>
      </c>
      <c r="X1" s="1" t="s">
        <v>66</v>
      </c>
      <c r="Y1" s="1" t="s">
        <v>67</v>
      </c>
    </row>
    <row r="2" spans="1:31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O2" s="1">
        <f t="shared" ref="O2:O33" si="0">G2+$N$15*(J2-B2)+$N$17*(G2-D2)</f>
        <v>3</v>
      </c>
      <c r="P2" s="1">
        <f>B2+$N$15*(G2-D2)+$N$17*(B2-J2)</f>
        <v>-45.5</v>
      </c>
      <c r="Q2" s="1">
        <f t="shared" ref="Q2:Q33" si="1">G2+$N$20*(J2-B2)+$N$22*(G2-D2)</f>
        <v>25</v>
      </c>
      <c r="R2" s="1">
        <f t="shared" ref="R2:R33" si="2">B2+$N$20*(G2-D2)+$N$22*(B2-J2)</f>
        <v>-45.5</v>
      </c>
      <c r="T2" s="1">
        <f>MIN(Y2:Y89)</f>
        <v>-46.753506517057602</v>
      </c>
      <c r="X2" s="1">
        <f>Q2+(R2-R3)*$N$25/((R3-R2)^2+(Q3-Q2)^2)^0.5</f>
        <v>21.558124952047429</v>
      </c>
      <c r="Y2" s="1">
        <f>R2+(Q3-Q2)*$N$25/((R3-R2)^2+(Q3-Q2)^2)^0.5</f>
        <v>-43.461987204583473</v>
      </c>
      <c r="AA2" s="3" t="s">
        <v>112</v>
      </c>
      <c r="AB2" s="3" t="s">
        <v>113</v>
      </c>
    </row>
    <row r="3" spans="1:31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3">A3</f>
        <v>0.89600000000000002</v>
      </c>
      <c r="H3" s="1">
        <f t="shared" ref="H3:H39" si="4">E3</f>
        <v>0.58599999999999997</v>
      </c>
      <c r="J3" s="3">
        <f t="shared" ref="J3:J66" si="5">H3+50</f>
        <v>50.585999999999999</v>
      </c>
      <c r="L3" s="1">
        <f t="shared" ref="L3:L66" si="6">((G3-D3)^2+(B3-J3)^2)^0.5</f>
        <v>49.999621928570619</v>
      </c>
      <c r="O3" s="1">
        <f t="shared" si="0"/>
        <v>3.1010899999999992</v>
      </c>
      <c r="P3" s="1">
        <f t="shared" ref="P3:P66" si="7">B3+$N$15*(G3-D3)+$N$17*(B3-J3)</f>
        <v>-44.951099999999997</v>
      </c>
      <c r="Q3" s="1">
        <f t="shared" si="1"/>
        <v>25.097570000000001</v>
      </c>
      <c r="R3" s="1">
        <f t="shared" si="2"/>
        <v>-45.33522</v>
      </c>
      <c r="U3" s="1">
        <f>MATCH(MIN(R2:R90),R2:R90,0)</f>
        <v>1</v>
      </c>
      <c r="X3" s="1">
        <f t="shared" ref="X3:X66" si="8">Q3+(R3-R4)*$N$25/((R4-R3)^2+(Q4-Q3)^2)^0.5</f>
        <v>21.123814848818323</v>
      </c>
      <c r="Y3" s="1">
        <f t="shared" ref="Y3:Y66" si="9">R3+(Q4-Q3)*$N$25/((R4-R3)^2+(Q4-Q3)^2)^0.5</f>
        <v>-44.877759620888227</v>
      </c>
      <c r="AA3" s="3">
        <v>-97.01</v>
      </c>
      <c r="AB3" s="3">
        <v>-110.47</v>
      </c>
      <c r="AC3" s="1">
        <f>(AB3-$Y$89)^2</f>
        <v>7430.0307719730517</v>
      </c>
    </row>
    <row r="4" spans="1:31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3"/>
        <v>1.7270000000000001</v>
      </c>
      <c r="H4" s="1">
        <f t="shared" si="4"/>
        <v>1.21</v>
      </c>
      <c r="J4" s="3">
        <f t="shared" si="5"/>
        <v>51.21</v>
      </c>
      <c r="L4" s="1">
        <f t="shared" si="6"/>
        <v>50.000459247890916</v>
      </c>
      <c r="O4" s="1">
        <f t="shared" si="0"/>
        <v>3.1372499999999999</v>
      </c>
      <c r="P4" s="1">
        <f t="shared" si="7"/>
        <v>-44.337400000000002</v>
      </c>
      <c r="Q4" s="1">
        <f t="shared" si="1"/>
        <v>25.12405</v>
      </c>
      <c r="R4" s="1">
        <f t="shared" si="2"/>
        <v>-45.105200000000004</v>
      </c>
      <c r="X4" s="1">
        <f t="shared" si="8"/>
        <v>21.20310237176755</v>
      </c>
      <c r="Y4" s="1">
        <f t="shared" si="9"/>
        <v>-45.896508850360171</v>
      </c>
      <c r="AA4" s="3">
        <v>-97.01</v>
      </c>
      <c r="AB4" s="3">
        <v>-101.88</v>
      </c>
      <c r="AC4" s="1">
        <f t="shared" ref="AC4:AC52" si="10">(AB4-$Y$89)^2</f>
        <v>6022.9436529145041</v>
      </c>
      <c r="AE4" s="1" t="s">
        <v>117</v>
      </c>
    </row>
    <row r="5" spans="1:31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3"/>
        <v>2.4820000000000002</v>
      </c>
      <c r="H5" s="1">
        <f t="shared" si="4"/>
        <v>1.859</v>
      </c>
      <c r="J5" s="3">
        <f t="shared" si="5"/>
        <v>51.859000000000002</v>
      </c>
      <c r="L5" s="1">
        <f t="shared" si="6"/>
        <v>49.999534497833082</v>
      </c>
      <c r="O5" s="1">
        <f t="shared" si="0"/>
        <v>3.0963899999999995</v>
      </c>
      <c r="P5" s="1">
        <f t="shared" si="7"/>
        <v>-43.666230000000006</v>
      </c>
      <c r="Q5" s="1">
        <f t="shared" si="1"/>
        <v>25.066030000000001</v>
      </c>
      <c r="R5" s="1">
        <f t="shared" si="2"/>
        <v>-44.817710000000005</v>
      </c>
      <c r="U5" s="1">
        <f>INDEX(Q3:Q7,3,1)</f>
        <v>25.066030000000001</v>
      </c>
      <c r="X5" s="1">
        <f t="shared" si="8"/>
        <v>21.406696210968956</v>
      </c>
      <c r="Y5" s="1">
        <f t="shared" si="9"/>
        <v>-46.433035422463135</v>
      </c>
      <c r="AA5" s="3">
        <v>-97.01</v>
      </c>
      <c r="AB5" s="3">
        <v>-97.49</v>
      </c>
      <c r="AC5" s="1">
        <f t="shared" si="10"/>
        <v>5360.8207943968064</v>
      </c>
      <c r="AE5" s="1">
        <f>MIN(AC3:AC52)</f>
        <v>0.19569453038651108</v>
      </c>
    </row>
    <row r="6" spans="1:31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3"/>
        <v>3.1560000000000001</v>
      </c>
      <c r="H6" s="1">
        <f t="shared" si="4"/>
        <v>2.5219999999999998</v>
      </c>
      <c r="J6" s="3">
        <f t="shared" si="5"/>
        <v>52.521999999999998</v>
      </c>
      <c r="L6" s="1">
        <f t="shared" si="6"/>
        <v>49.999810279640059</v>
      </c>
      <c r="O6" s="1">
        <f t="shared" si="0"/>
        <v>2.9746000000000006</v>
      </c>
      <c r="P6" s="1">
        <f t="shared" si="7"/>
        <v>-42.954260000000005</v>
      </c>
      <c r="Q6" s="1">
        <f t="shared" si="1"/>
        <v>24.920919999999999</v>
      </c>
      <c r="R6" s="1">
        <f t="shared" si="2"/>
        <v>-44.488980000000005</v>
      </c>
      <c r="U6" s="1" t="s">
        <v>68</v>
      </c>
      <c r="X6" s="1">
        <f t="shared" si="8"/>
        <v>21.580016196985277</v>
      </c>
      <c r="Y6" s="1">
        <f t="shared" si="9"/>
        <v>-46.688607645534987</v>
      </c>
      <c r="AA6" s="3">
        <v>-97.01</v>
      </c>
      <c r="AB6" s="3">
        <v>-93.3</v>
      </c>
      <c r="AC6" s="1">
        <f t="shared" si="10"/>
        <v>4764.8131863810549</v>
      </c>
    </row>
    <row r="7" spans="1:31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3"/>
        <v>3.7440000000000002</v>
      </c>
      <c r="H7" s="1">
        <f t="shared" si="4"/>
        <v>3.1869999999999998</v>
      </c>
      <c r="J7" s="3">
        <f t="shared" si="5"/>
        <v>53.186999999999998</v>
      </c>
      <c r="L7" s="1">
        <f t="shared" si="6"/>
        <v>49.999286444908392</v>
      </c>
      <c r="O7" s="1">
        <f t="shared" si="0"/>
        <v>2.7667599999999997</v>
      </c>
      <c r="P7" s="1">
        <f t="shared" si="7"/>
        <v>-42.209669999999996</v>
      </c>
      <c r="Q7" s="1">
        <f t="shared" si="1"/>
        <v>24.682719999999996</v>
      </c>
      <c r="R7" s="1">
        <f t="shared" si="2"/>
        <v>-44.127189999999999</v>
      </c>
      <c r="U7" s="1">
        <f>INDEX(X2:X89,MATCH(MIN(Y2:Y89),Y2:Y89,0))</f>
        <v>21.665691403478178</v>
      </c>
      <c r="X7" s="1">
        <f t="shared" si="8"/>
        <v>21.665691403478178</v>
      </c>
      <c r="Y7" s="1">
        <f t="shared" si="9"/>
        <v>-46.753506517057602</v>
      </c>
      <c r="AA7" s="3">
        <v>-98.78</v>
      </c>
      <c r="AB7" s="3">
        <v>-91.19</v>
      </c>
      <c r="AC7" s="1">
        <f t="shared" si="10"/>
        <v>4477.9687035855331</v>
      </c>
    </row>
    <row r="8" spans="1:31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3"/>
        <v>4.2450000000000001</v>
      </c>
      <c r="H8" s="1">
        <f t="shared" si="4"/>
        <v>3.8420000000000001</v>
      </c>
      <c r="J8" s="3">
        <f t="shared" si="5"/>
        <v>53.841999999999999</v>
      </c>
      <c r="L8" s="1">
        <f t="shared" si="6"/>
        <v>49.999861519808235</v>
      </c>
      <c r="O8" s="1">
        <f t="shared" si="0"/>
        <v>2.4729000000000001</v>
      </c>
      <c r="P8" s="1">
        <f t="shared" si="7"/>
        <v>-41.448220000000006</v>
      </c>
      <c r="Q8" s="1">
        <f t="shared" si="1"/>
        <v>24.352340000000002</v>
      </c>
      <c r="R8" s="1">
        <f t="shared" si="2"/>
        <v>-43.747660000000003</v>
      </c>
      <c r="X8" s="1">
        <f t="shared" si="8"/>
        <v>21.659996956968055</v>
      </c>
      <c r="Y8" s="1">
        <f t="shared" si="9"/>
        <v>-46.705917753921639</v>
      </c>
      <c r="AA8" s="3">
        <v>-100.86</v>
      </c>
      <c r="AB8" s="3">
        <v>-89.45</v>
      </c>
      <c r="AC8" s="1">
        <f t="shared" si="10"/>
        <v>4248.1229642186099</v>
      </c>
      <c r="AE8" s="1" t="s">
        <v>114</v>
      </c>
    </row>
    <row r="9" spans="1:31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3"/>
        <v>4.657</v>
      </c>
      <c r="H9" s="1">
        <f t="shared" si="4"/>
        <v>4.476</v>
      </c>
      <c r="J9" s="3">
        <f t="shared" si="5"/>
        <v>54.475999999999999</v>
      </c>
      <c r="L9" s="1">
        <f t="shared" si="6"/>
        <v>50.000630326026887</v>
      </c>
      <c r="O9" s="1">
        <f t="shared" si="0"/>
        <v>2.0900499999999997</v>
      </c>
      <c r="P9" s="1">
        <f t="shared" si="7"/>
        <v>-40.679060000000007</v>
      </c>
      <c r="Q9" s="1">
        <f t="shared" si="1"/>
        <v>23.926369999999999</v>
      </c>
      <c r="R9" s="1">
        <f t="shared" si="2"/>
        <v>-43.359980000000007</v>
      </c>
      <c r="U9" s="1" t="s">
        <v>69</v>
      </c>
      <c r="V9" s="1" t="s">
        <v>37</v>
      </c>
      <c r="X9" s="1">
        <f t="shared" si="8"/>
        <v>21.533350646032886</v>
      </c>
      <c r="Y9" s="1">
        <f t="shared" si="9"/>
        <v>-46.56520360710433</v>
      </c>
      <c r="AA9" s="3">
        <v>-102.93</v>
      </c>
      <c r="AB9" s="3">
        <v>-87.71</v>
      </c>
      <c r="AC9" s="1">
        <f t="shared" si="10"/>
        <v>4024.332424851686</v>
      </c>
      <c r="AE9" s="1">
        <f>INDEX(AA3:AA52,MATCH(MIN(AC2:AC52),AC3:AC52,0))</f>
        <v>-160.34</v>
      </c>
    </row>
    <row r="10" spans="1:31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3"/>
        <v>4.9820000000000002</v>
      </c>
      <c r="H10" s="1">
        <f t="shared" si="4"/>
        <v>5.0780000000000003</v>
      </c>
      <c r="J10" s="3">
        <f t="shared" si="5"/>
        <v>55.078000000000003</v>
      </c>
      <c r="L10" s="1">
        <f t="shared" si="6"/>
        <v>49.999648498764479</v>
      </c>
      <c r="O10" s="1">
        <f t="shared" si="0"/>
        <v>1.6200900000000003</v>
      </c>
      <c r="P10" s="1">
        <f t="shared" si="7"/>
        <v>-39.909370000000003</v>
      </c>
      <c r="Q10" s="1">
        <f t="shared" si="1"/>
        <v>23.405810000000002</v>
      </c>
      <c r="R10" s="1">
        <f t="shared" si="2"/>
        <v>-42.971330000000002</v>
      </c>
      <c r="T10" s="1" t="s">
        <v>70</v>
      </c>
      <c r="U10" s="1">
        <v>872</v>
      </c>
      <c r="V10" s="4">
        <f>Sockelhöhe!B5</f>
        <v>831</v>
      </c>
      <c r="X10" s="1">
        <f t="shared" si="8"/>
        <v>21.300335633984609</v>
      </c>
      <c r="Y10" s="1">
        <f t="shared" si="9"/>
        <v>-46.372355976679991</v>
      </c>
      <c r="AA10" s="3">
        <v>-104.99</v>
      </c>
      <c r="AB10" s="3">
        <v>-85.98</v>
      </c>
      <c r="AC10" s="1">
        <f t="shared" si="10"/>
        <v>3807.8311380098612</v>
      </c>
      <c r="AE10" s="1" t="s">
        <v>115</v>
      </c>
    </row>
    <row r="11" spans="1:31" ht="15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3"/>
        <v>5.2240000000000002</v>
      </c>
      <c r="H11" s="1">
        <f t="shared" si="4"/>
        <v>5.641</v>
      </c>
      <c r="J11" s="3">
        <f t="shared" si="5"/>
        <v>55.640999999999998</v>
      </c>
      <c r="L11" s="1">
        <f t="shared" si="6"/>
        <v>50.000619086167326</v>
      </c>
      <c r="O11" s="1">
        <f t="shared" si="0"/>
        <v>1.0690800000000014</v>
      </c>
      <c r="P11" s="1">
        <f t="shared" si="7"/>
        <v>-39.153670000000005</v>
      </c>
      <c r="Q11" s="1">
        <f t="shared" si="1"/>
        <v>22.798479999999998</v>
      </c>
      <c r="R11" s="1">
        <f t="shared" si="2"/>
        <v>-42.595350000000003</v>
      </c>
      <c r="T11" s="1" t="s">
        <v>71</v>
      </c>
      <c r="U11" s="1">
        <v>50</v>
      </c>
      <c r="V11" s="4">
        <f>Sockelhöhe!B6</f>
        <v>22</v>
      </c>
      <c r="X11" s="1">
        <f t="shared" si="8"/>
        <v>20.944777569427306</v>
      </c>
      <c r="Y11" s="1">
        <f t="shared" si="9"/>
        <v>-46.139893313163057</v>
      </c>
      <c r="AA11" s="3">
        <v>-107.05</v>
      </c>
      <c r="AB11" s="3">
        <v>-84.26</v>
      </c>
      <c r="AC11" s="1">
        <f t="shared" si="10"/>
        <v>3598.5153036931324</v>
      </c>
      <c r="AE11" s="1">
        <f>INDEX(AB3:AB52,MATCH(MIN(AC2:AC52),AC3:AC52,0))</f>
        <v>-23.83</v>
      </c>
    </row>
    <row r="12" spans="1:31" ht="15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3"/>
        <v>5.3869999999999996</v>
      </c>
      <c r="H12" s="1">
        <f t="shared" si="4"/>
        <v>6.1559999999999997</v>
      </c>
      <c r="J12" s="3">
        <f t="shared" si="5"/>
        <v>56.155999999999999</v>
      </c>
      <c r="L12" s="1">
        <f t="shared" si="6"/>
        <v>49.999547237950061</v>
      </c>
      <c r="O12" s="1">
        <f t="shared" si="0"/>
        <v>0.44077999999999751</v>
      </c>
      <c r="P12" s="1">
        <f t="shared" si="7"/>
        <v>-38.413319999999999</v>
      </c>
      <c r="Q12" s="1">
        <f t="shared" si="1"/>
        <v>22.106379999999994</v>
      </c>
      <c r="R12" s="1">
        <f t="shared" si="2"/>
        <v>-42.233400000000003</v>
      </c>
      <c r="T12" s="1" t="s">
        <v>72</v>
      </c>
      <c r="U12" s="1">
        <v>756</v>
      </c>
      <c r="V12" s="4">
        <f>Sockelhöhe!$B$7</f>
        <v>756</v>
      </c>
      <c r="X12" s="1">
        <f t="shared" si="8"/>
        <v>20.51589300506221</v>
      </c>
      <c r="Y12" s="1">
        <f t="shared" si="9"/>
        <v>-45.903597694802528</v>
      </c>
      <c r="AA12" s="3">
        <v>-109.1</v>
      </c>
      <c r="AB12" s="3">
        <v>-82.53</v>
      </c>
      <c r="AC12" s="1">
        <f t="shared" si="10"/>
        <v>3393.9510168513057</v>
      </c>
    </row>
    <row r="13" spans="1:31" ht="15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3"/>
        <v>5.4740000000000002</v>
      </c>
      <c r="H13" s="1">
        <f t="shared" si="4"/>
        <v>6.6189999999999998</v>
      </c>
      <c r="J13" s="3">
        <f t="shared" si="5"/>
        <v>56.619</v>
      </c>
      <c r="L13" s="1">
        <f t="shared" si="6"/>
        <v>50.000734044611789</v>
      </c>
      <c r="M13" s="1" t="s">
        <v>130</v>
      </c>
      <c r="N13" s="1" t="s">
        <v>129</v>
      </c>
      <c r="O13" s="1">
        <f t="shared" si="0"/>
        <v>-0.26339000000000112</v>
      </c>
      <c r="P13" s="1">
        <f t="shared" si="7"/>
        <v>-37.70008</v>
      </c>
      <c r="Q13" s="1">
        <f t="shared" si="1"/>
        <v>21.332689999999999</v>
      </c>
      <c r="R13" s="1">
        <f t="shared" si="2"/>
        <v>-41.898119999999999</v>
      </c>
      <c r="T13" s="1" t="s">
        <v>73</v>
      </c>
      <c r="U13" s="1">
        <v>110</v>
      </c>
      <c r="V13" s="4">
        <f>Sockelhöhe!$B$8</f>
        <v>69</v>
      </c>
      <c r="X13" s="1">
        <f t="shared" si="8"/>
        <v>19.954674959408461</v>
      </c>
      <c r="Y13" s="1">
        <f t="shared" si="9"/>
        <v>-45.653259750782055</v>
      </c>
      <c r="AA13" s="3">
        <v>-111.15</v>
      </c>
      <c r="AB13" s="3">
        <v>-80.819999999999993</v>
      </c>
      <c r="AC13" s="1">
        <f t="shared" si="10"/>
        <v>3197.6340350596734</v>
      </c>
    </row>
    <row r="14" spans="1:31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3"/>
        <v>5.492</v>
      </c>
      <c r="H14" s="1">
        <f t="shared" si="4"/>
        <v>7.0250000000000004</v>
      </c>
      <c r="J14" s="3">
        <f t="shared" si="5"/>
        <v>57.024999999999999</v>
      </c>
      <c r="L14" s="1">
        <f t="shared" si="6"/>
        <v>50.000692795200351</v>
      </c>
      <c r="M14" s="1" t="s">
        <v>74</v>
      </c>
      <c r="N14" s="1" t="s">
        <v>74</v>
      </c>
      <c r="O14" s="1">
        <f t="shared" si="0"/>
        <v>-1.0338800000000017</v>
      </c>
      <c r="P14" s="1">
        <f t="shared" si="7"/>
        <v>-37.013040000000004</v>
      </c>
      <c r="Q14" s="1">
        <f t="shared" si="1"/>
        <v>20.48564</v>
      </c>
      <c r="R14" s="1">
        <f t="shared" si="2"/>
        <v>-41.587280000000007</v>
      </c>
      <c r="T14" s="1" t="s">
        <v>75</v>
      </c>
      <c r="U14" s="1">
        <v>60</v>
      </c>
      <c r="V14" s="4">
        <f>Sockelhöhe!B9</f>
        <v>40</v>
      </c>
      <c r="X14" s="1">
        <f t="shared" si="8"/>
        <v>19.308200285490628</v>
      </c>
      <c r="Y14" s="1">
        <f t="shared" si="9"/>
        <v>-45.410058533828</v>
      </c>
      <c r="AA14" s="3">
        <v>-113.19</v>
      </c>
      <c r="AB14" s="3">
        <v>-79.099999999999994</v>
      </c>
      <c r="AC14" s="1">
        <f t="shared" si="10"/>
        <v>3006.0686007429449</v>
      </c>
    </row>
    <row r="15" spans="1:31" ht="15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3"/>
        <v>5.4470000000000001</v>
      </c>
      <c r="H15" s="1">
        <f t="shared" si="4"/>
        <v>7.3710000000000004</v>
      </c>
      <c r="J15" s="3">
        <f t="shared" si="5"/>
        <v>57.371000000000002</v>
      </c>
      <c r="L15" s="1">
        <f t="shared" si="6"/>
        <v>50.00035969870617</v>
      </c>
      <c r="M15" s="8">
        <f>3/50</f>
        <v>0.06</v>
      </c>
      <c r="N15" s="8">
        <f>3/50</f>
        <v>0.06</v>
      </c>
      <c r="O15" s="1">
        <f t="shared" si="0"/>
        <v>-1.8646300000000018</v>
      </c>
      <c r="P15" s="1">
        <f t="shared" si="7"/>
        <v>-36.357110000000006</v>
      </c>
      <c r="Q15" s="1">
        <f t="shared" si="1"/>
        <v>19.571729999999999</v>
      </c>
      <c r="R15" s="1">
        <f t="shared" si="2"/>
        <v>-41.305790000000002</v>
      </c>
      <c r="T15" s="1" t="s">
        <v>76</v>
      </c>
      <c r="U15" s="1">
        <v>88</v>
      </c>
      <c r="V15" s="1">
        <f>V10-6-645.5-65+U22</f>
        <v>69.636639180714894</v>
      </c>
      <c r="W15" s="9">
        <f>V10-6-645.5-65+T2</f>
        <v>67.746493482942398</v>
      </c>
      <c r="X15" s="1">
        <f t="shared" si="8"/>
        <v>18.584847840477352</v>
      </c>
      <c r="Y15" s="1">
        <f t="shared" si="9"/>
        <v>-45.182136682537042</v>
      </c>
      <c r="AA15" s="3">
        <v>-115.24</v>
      </c>
      <c r="AB15" s="3">
        <v>-77.38</v>
      </c>
      <c r="AC15" s="1">
        <f t="shared" si="10"/>
        <v>2820.419966426216</v>
      </c>
    </row>
    <row r="16" spans="1:31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3"/>
        <v>5.343</v>
      </c>
      <c r="H16" s="1">
        <f t="shared" si="4"/>
        <v>7.6550000000000002</v>
      </c>
      <c r="J16" s="3">
        <f t="shared" si="5"/>
        <v>57.655000000000001</v>
      </c>
      <c r="L16" s="1">
        <f t="shared" si="6"/>
        <v>50.00018440965993</v>
      </c>
      <c r="M16" s="1" t="s">
        <v>77</v>
      </c>
      <c r="N16" s="1" t="s">
        <v>77</v>
      </c>
      <c r="O16" s="1">
        <f t="shared" si="0"/>
        <v>-2.7534600000000005</v>
      </c>
      <c r="P16" s="1">
        <f t="shared" si="7"/>
        <v>-35.734410000000004</v>
      </c>
      <c r="Q16" s="1">
        <f t="shared" si="1"/>
        <v>18.593139999999998</v>
      </c>
      <c r="R16" s="1">
        <f t="shared" si="2"/>
        <v>-41.056650000000005</v>
      </c>
      <c r="V16" s="1" t="s">
        <v>78</v>
      </c>
      <c r="W16" s="1" t="s">
        <v>79</v>
      </c>
      <c r="X16" s="1">
        <f t="shared" si="8"/>
        <v>17.772735897599112</v>
      </c>
      <c r="Y16" s="1">
        <f t="shared" si="9"/>
        <v>-44.971613232108808</v>
      </c>
      <c r="AA16" s="3">
        <v>-117.28</v>
      </c>
      <c r="AB16" s="3">
        <v>-75.67</v>
      </c>
      <c r="AC16" s="1">
        <f t="shared" si="10"/>
        <v>2641.7159846345853</v>
      </c>
    </row>
    <row r="17" spans="1:29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3"/>
        <v>5.1859999999999999</v>
      </c>
      <c r="H17" s="1">
        <f t="shared" si="4"/>
        <v>7.8780000000000001</v>
      </c>
      <c r="J17" s="3">
        <f t="shared" si="5"/>
        <v>57.878</v>
      </c>
      <c r="L17" s="1">
        <f t="shared" si="6"/>
        <v>50.000696895143371</v>
      </c>
      <c r="M17" s="1">
        <f>(V12-645.5)/50</f>
        <v>2.21</v>
      </c>
      <c r="N17" s="1">
        <f>(V12-645.5-65)/50</f>
        <v>0.91</v>
      </c>
      <c r="O17" s="1">
        <f t="shared" si="0"/>
        <v>-3.6924899999999994</v>
      </c>
      <c r="P17" s="1">
        <f t="shared" si="7"/>
        <v>-35.14573</v>
      </c>
      <c r="Q17" s="1">
        <f t="shared" si="1"/>
        <v>17.55819</v>
      </c>
      <c r="R17" s="1">
        <f t="shared" si="2"/>
        <v>-40.839769999999994</v>
      </c>
      <c r="X17" s="1">
        <f t="shared" si="8"/>
        <v>16.882179755723374</v>
      </c>
      <c r="Y17" s="1">
        <f t="shared" si="9"/>
        <v>-44.782232447460089</v>
      </c>
      <c r="AA17" s="3">
        <v>-119.33</v>
      </c>
      <c r="AB17" s="3">
        <v>-73.95</v>
      </c>
      <c r="AC17" s="1">
        <f t="shared" si="10"/>
        <v>2467.8665503178563</v>
      </c>
    </row>
    <row r="18" spans="1:29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3"/>
        <v>4.9809999999999999</v>
      </c>
      <c r="H18" s="1">
        <f t="shared" si="4"/>
        <v>8.0380000000000003</v>
      </c>
      <c r="J18" s="3">
        <f t="shared" si="5"/>
        <v>58.037999999999997</v>
      </c>
      <c r="L18" s="1">
        <f t="shared" si="6"/>
        <v>49.999954929979687</v>
      </c>
      <c r="O18" s="1">
        <f t="shared" si="0"/>
        <v>-4.6768400000000021</v>
      </c>
      <c r="P18" s="1">
        <f t="shared" si="7"/>
        <v>-34.58925</v>
      </c>
      <c r="Q18" s="1">
        <f t="shared" si="1"/>
        <v>16.470879999999994</v>
      </c>
      <c r="R18" s="1">
        <f t="shared" si="2"/>
        <v>-40.653330000000004</v>
      </c>
      <c r="T18" s="1" t="s">
        <v>80</v>
      </c>
      <c r="W18" s="1">
        <f>(V10)-6-645.5+T2</f>
        <v>132.74649348294241</v>
      </c>
      <c r="X18" s="1">
        <f t="shared" si="8"/>
        <v>15.93473118710318</v>
      </c>
      <c r="Y18" s="1">
        <f t="shared" si="9"/>
        <v>-44.617235201998326</v>
      </c>
      <c r="AA18" s="3">
        <v>-121.37</v>
      </c>
      <c r="AB18" s="3">
        <v>-72.23</v>
      </c>
      <c r="AC18" s="1">
        <f t="shared" si="10"/>
        <v>2299.9339160011277</v>
      </c>
    </row>
    <row r="19" spans="1:29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3"/>
        <v>4.7329999999999997</v>
      </c>
      <c r="H19" s="1">
        <f t="shared" si="4"/>
        <v>8.1379999999999999</v>
      </c>
      <c r="J19" s="3">
        <f t="shared" si="5"/>
        <v>58.137999999999998</v>
      </c>
      <c r="L19" s="1">
        <f t="shared" si="6"/>
        <v>50.000850162772238</v>
      </c>
      <c r="M19" s="1" t="s">
        <v>81</v>
      </c>
      <c r="N19" s="1" t="s">
        <v>81</v>
      </c>
      <c r="O19" s="1">
        <f t="shared" si="0"/>
        <v>-5.7013300000000005</v>
      </c>
      <c r="P19" s="1">
        <f t="shared" si="7"/>
        <v>-34.067700000000002</v>
      </c>
      <c r="Q19" s="1">
        <f t="shared" si="1"/>
        <v>15.337710000000001</v>
      </c>
      <c r="R19" s="1">
        <f t="shared" si="2"/>
        <v>-40.500060000000005</v>
      </c>
      <c r="T19" s="1">
        <f>V11+3-V14</f>
        <v>-15</v>
      </c>
      <c r="X19" s="1">
        <f t="shared" si="8"/>
        <v>14.910337639093203</v>
      </c>
      <c r="Y19" s="1">
        <f t="shared" si="9"/>
        <v>-44.477163577370469</v>
      </c>
      <c r="AA19" s="3">
        <v>-123.42</v>
      </c>
      <c r="AB19" s="3">
        <v>-70.510000000000005</v>
      </c>
      <c r="AC19" s="1">
        <f t="shared" si="10"/>
        <v>2137.9180816843991</v>
      </c>
    </row>
    <row r="20" spans="1:29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3"/>
        <v>4.4459999999999997</v>
      </c>
      <c r="H20" s="1">
        <f t="shared" si="4"/>
        <v>8.1780000000000008</v>
      </c>
      <c r="J20" s="3">
        <f t="shared" si="5"/>
        <v>58.177999999999997</v>
      </c>
      <c r="L20" s="1">
        <f t="shared" si="6"/>
        <v>50.00021209955014</v>
      </c>
      <c r="M20" s="8">
        <f>(V11+3)/50</f>
        <v>0.5</v>
      </c>
      <c r="N20" s="8">
        <f>(V11+3)/50</f>
        <v>0.5</v>
      </c>
      <c r="O20" s="1">
        <f t="shared" si="0"/>
        <v>-6.7612299999999994</v>
      </c>
      <c r="P20" s="1">
        <f t="shared" si="7"/>
        <v>-33.575289999999995</v>
      </c>
      <c r="Q20" s="1">
        <f t="shared" si="1"/>
        <v>14.162089999999997</v>
      </c>
      <c r="R20" s="1">
        <f t="shared" si="2"/>
        <v>-40.373729999999995</v>
      </c>
      <c r="X20" s="1">
        <f t="shared" si="8"/>
        <v>13.841133620448582</v>
      </c>
      <c r="Y20" s="1">
        <f t="shared" si="9"/>
        <v>-44.360832582380496</v>
      </c>
      <c r="AA20" s="3">
        <v>-125.48</v>
      </c>
      <c r="AB20" s="3">
        <v>-68.790000000000006</v>
      </c>
      <c r="AC20" s="1">
        <f t="shared" si="10"/>
        <v>1981.8190473676702</v>
      </c>
    </row>
    <row r="21" spans="1:29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3"/>
        <v>4.125</v>
      </c>
      <c r="H21" s="2">
        <f t="shared" si="4"/>
        <v>8.16</v>
      </c>
      <c r="J21" s="3">
        <f t="shared" si="5"/>
        <v>58.16</v>
      </c>
      <c r="L21" s="2">
        <f t="shared" si="6"/>
        <v>49.999934599957228</v>
      </c>
      <c r="M21" s="2" t="s">
        <v>82</v>
      </c>
      <c r="N21" s="2" t="s">
        <v>82</v>
      </c>
      <c r="O21" s="1">
        <f t="shared" si="0"/>
        <v>-7.8514200000000001</v>
      </c>
      <c r="P21" s="1">
        <f t="shared" si="7"/>
        <v>-33.113839999999996</v>
      </c>
      <c r="Q21" s="1">
        <f t="shared" si="1"/>
        <v>12.950019999999999</v>
      </c>
      <c r="R21" s="1">
        <f t="shared" si="2"/>
        <v>-40.27615999999999</v>
      </c>
      <c r="T21" s="2" t="s">
        <v>83</v>
      </c>
      <c r="X21" s="1">
        <f t="shared" si="8"/>
        <v>12.72510147057524</v>
      </c>
      <c r="Y21" s="1">
        <f t="shared" si="9"/>
        <v>-44.269831450572937</v>
      </c>
      <c r="AA21" s="3">
        <v>-127.54</v>
      </c>
      <c r="AB21" s="3">
        <v>-67.05</v>
      </c>
      <c r="AC21" s="1">
        <f t="shared" si="10"/>
        <v>1829.9253080007461</v>
      </c>
    </row>
    <row r="22" spans="1:29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3"/>
        <v>3.7709999999999999</v>
      </c>
      <c r="H22" s="1">
        <f t="shared" si="4"/>
        <v>8.0860000000000003</v>
      </c>
      <c r="J22" s="3">
        <f t="shared" si="5"/>
        <v>58.085999999999999</v>
      </c>
      <c r="L22" s="1">
        <f t="shared" si="6"/>
        <v>50.000344258814856</v>
      </c>
      <c r="M22" s="1">
        <f>(V12-645.5)/50</f>
        <v>2.21</v>
      </c>
      <c r="N22" s="1">
        <f>(V12-645.5-65)/50</f>
        <v>0.91</v>
      </c>
      <c r="O22" s="1">
        <f t="shared" si="0"/>
        <v>-8.9718099999999996</v>
      </c>
      <c r="P22" s="1">
        <f t="shared" si="7"/>
        <v>-32.68141</v>
      </c>
      <c r="Q22" s="1">
        <f t="shared" si="1"/>
        <v>11.701590000000001</v>
      </c>
      <c r="R22" s="1">
        <f t="shared" si="2"/>
        <v>-40.205849999999998</v>
      </c>
      <c r="T22" s="1" t="e">
        <f ca="1">PROGNOSE(T19,OFFSET(Y2:Y89,MATCH(T19,X2:X89,-1)-1,0,2),
 OFFSET(X2:X89,MATCH(T19,X2:X89,-1)-1,0,2))</f>
        <v>#NAME?</v>
      </c>
      <c r="U22" s="1">
        <f>W26+(W28-W26)*(T19-V26)/(V28-V26)</f>
        <v>-44.863360819285106</v>
      </c>
      <c r="X22" s="1">
        <f t="shared" si="8"/>
        <v>11.554309810279817</v>
      </c>
      <c r="Y22" s="1">
        <f t="shared" si="9"/>
        <v>-44.203137648608234</v>
      </c>
      <c r="AA22" s="3">
        <v>-129.62</v>
      </c>
      <c r="AB22" s="3">
        <v>-65.319999999999993</v>
      </c>
      <c r="AC22" s="1">
        <f t="shared" si="10"/>
        <v>1684.9076211589197</v>
      </c>
    </row>
    <row r="23" spans="1:29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3"/>
        <v>3.39</v>
      </c>
      <c r="H23" s="1">
        <f t="shared" si="4"/>
        <v>7.9589999999999996</v>
      </c>
      <c r="J23" s="3">
        <f t="shared" si="5"/>
        <v>57.959000000000003</v>
      </c>
      <c r="L23" s="1">
        <f t="shared" si="6"/>
        <v>50.000771234051989</v>
      </c>
      <c r="O23" s="1">
        <f t="shared" si="0"/>
        <v>-10.11458</v>
      </c>
      <c r="P23" s="1">
        <f t="shared" si="7"/>
        <v>-32.27488000000001</v>
      </c>
      <c r="Q23" s="1">
        <f t="shared" si="1"/>
        <v>10.424620000000004</v>
      </c>
      <c r="R23" s="1">
        <f t="shared" si="2"/>
        <v>-40.158800000000006</v>
      </c>
      <c r="X23" s="1">
        <f t="shared" si="8"/>
        <v>10.344386206817926</v>
      </c>
      <c r="Y23" s="1">
        <f t="shared" si="9"/>
        <v>-44.157995236348391</v>
      </c>
      <c r="AA23" s="3">
        <v>-131.11000000000001</v>
      </c>
      <c r="AB23" s="3">
        <v>-63.22</v>
      </c>
      <c r="AC23" s="1">
        <f t="shared" si="10"/>
        <v>1516.9175908884956</v>
      </c>
    </row>
    <row r="24" spans="1:29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3"/>
        <v>2.9830000000000001</v>
      </c>
      <c r="H24" s="1">
        <f t="shared" si="4"/>
        <v>7.78</v>
      </c>
      <c r="J24" s="3">
        <f t="shared" si="5"/>
        <v>57.78</v>
      </c>
      <c r="L24" s="1">
        <f t="shared" si="6"/>
        <v>50.000624996093798</v>
      </c>
      <c r="N24" s="1" t="s">
        <v>84</v>
      </c>
      <c r="O24" s="1">
        <f t="shared" si="0"/>
        <v>-11.2797</v>
      </c>
      <c r="P24" s="1">
        <f t="shared" si="7"/>
        <v>-31.891400000000004</v>
      </c>
      <c r="Q24" s="1">
        <f t="shared" si="1"/>
        <v>9.1187000000000005</v>
      </c>
      <c r="R24" s="1">
        <f t="shared" si="2"/>
        <v>-40.132600000000004</v>
      </c>
      <c r="T24" s="1" t="s">
        <v>85</v>
      </c>
      <c r="X24" s="1">
        <f t="shared" si="8"/>
        <v>9.0963642103687263</v>
      </c>
      <c r="Y24" s="1">
        <f t="shared" si="9"/>
        <v>-44.132537638576579</v>
      </c>
      <c r="AA24" s="3">
        <v>-133.19</v>
      </c>
      <c r="AB24" s="3">
        <v>-61.47</v>
      </c>
      <c r="AC24" s="1">
        <f t="shared" si="10"/>
        <v>1383.6633989964751</v>
      </c>
    </row>
    <row r="25" spans="1:29" ht="15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3"/>
        <v>2.552</v>
      </c>
      <c r="H25" s="1">
        <f t="shared" si="4"/>
        <v>7.5529999999999999</v>
      </c>
      <c r="J25" s="3">
        <f t="shared" si="5"/>
        <v>57.552999999999997</v>
      </c>
      <c r="L25" s="1">
        <f t="shared" si="6"/>
        <v>50.000870442423292</v>
      </c>
      <c r="N25" s="4">
        <v>4</v>
      </c>
      <c r="O25" s="1">
        <f t="shared" si="0"/>
        <v>-12.465109999999999</v>
      </c>
      <c r="P25" s="1">
        <f t="shared" si="7"/>
        <v>-31.528880000000001</v>
      </c>
      <c r="Q25" s="1">
        <f t="shared" si="1"/>
        <v>7.7863299999999995</v>
      </c>
      <c r="R25" s="1">
        <f t="shared" si="2"/>
        <v>-40.125160000000001</v>
      </c>
      <c r="T25" s="1" t="s">
        <v>86</v>
      </c>
      <c r="V25" s="1" t="s">
        <v>87</v>
      </c>
      <c r="W25" s="1" t="s">
        <v>88</v>
      </c>
      <c r="X25" s="1">
        <f t="shared" si="8"/>
        <v>7.8138829309411868</v>
      </c>
      <c r="Y25" s="1">
        <f t="shared" si="9"/>
        <v>-44.125065103373899</v>
      </c>
      <c r="AA25" s="3">
        <v>-135.29</v>
      </c>
      <c r="AB25" s="3">
        <v>-59.72</v>
      </c>
      <c r="AC25" s="1">
        <f t="shared" si="10"/>
        <v>1256.5342071044545</v>
      </c>
    </row>
    <row r="26" spans="1:29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3"/>
        <v>2.101</v>
      </c>
      <c r="H26" s="1">
        <f t="shared" si="4"/>
        <v>7.2789999999999999</v>
      </c>
      <c r="J26" s="3">
        <f t="shared" si="5"/>
        <v>57.278999999999996</v>
      </c>
      <c r="L26" s="1">
        <f t="shared" si="6"/>
        <v>50.000732524634074</v>
      </c>
      <c r="O26" s="1">
        <f t="shared" si="0"/>
        <v>-13.66499</v>
      </c>
      <c r="P26" s="1">
        <f t="shared" si="7"/>
        <v>-31.186199999999999</v>
      </c>
      <c r="Q26" s="1">
        <f t="shared" si="1"/>
        <v>6.433329999999998</v>
      </c>
      <c r="R26" s="1">
        <f t="shared" si="2"/>
        <v>-40.134479999999996</v>
      </c>
      <c r="T26" s="1">
        <f>MATCH(T19,X2:X89,-1)</f>
        <v>39</v>
      </c>
      <c r="V26" s="1">
        <f>INDEX(X2:X89,T26)</f>
        <v>-13.977235261064198</v>
      </c>
      <c r="W26" s="1">
        <f>INDEX(Y2:Y89,T26)</f>
        <v>-44.845818366733113</v>
      </c>
      <c r="X26" s="1">
        <f t="shared" si="8"/>
        <v>6.4963603394415639</v>
      </c>
      <c r="Y26" s="1">
        <f t="shared" si="9"/>
        <v>-44.133983366208092</v>
      </c>
      <c r="AA26" s="3">
        <v>-137.38999999999999</v>
      </c>
      <c r="AB26" s="3">
        <v>-57.95</v>
      </c>
      <c r="AC26" s="1">
        <f t="shared" si="10"/>
        <v>1134.1825101622396</v>
      </c>
    </row>
    <row r="27" spans="1:29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3"/>
        <v>1.63</v>
      </c>
      <c r="H27" s="1">
        <f t="shared" si="4"/>
        <v>6.9610000000000003</v>
      </c>
      <c r="J27" s="3">
        <f t="shared" si="5"/>
        <v>56.960999999999999</v>
      </c>
      <c r="L27" s="1">
        <f t="shared" si="6"/>
        <v>49.999683859000548</v>
      </c>
      <c r="O27" s="1">
        <f t="shared" si="0"/>
        <v>-14.880310000000001</v>
      </c>
      <c r="P27" s="1">
        <f t="shared" si="7"/>
        <v>-30.858509999999995</v>
      </c>
      <c r="Q27" s="1">
        <f t="shared" si="1"/>
        <v>5.058289999999996</v>
      </c>
      <c r="R27" s="1">
        <f t="shared" si="2"/>
        <v>-40.156149999999997</v>
      </c>
      <c r="T27" s="1" t="s">
        <v>89</v>
      </c>
      <c r="X27" s="1">
        <f t="shared" si="8"/>
        <v>5.1638127272256833</v>
      </c>
      <c r="Y27" s="1">
        <f t="shared" si="9"/>
        <v>-44.154757877004052</v>
      </c>
      <c r="AA27" s="3">
        <v>-139.52000000000001</v>
      </c>
      <c r="AB27" s="3">
        <v>-56.17</v>
      </c>
      <c r="AC27" s="1">
        <f t="shared" si="10"/>
        <v>1017.4585606949273</v>
      </c>
    </row>
    <row r="28" spans="1:29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3"/>
        <v>1.1419999999999999</v>
      </c>
      <c r="H28" s="1">
        <f t="shared" si="4"/>
        <v>6.6020000000000003</v>
      </c>
      <c r="J28" s="3">
        <f t="shared" si="5"/>
        <v>56.602000000000004</v>
      </c>
      <c r="L28" s="1">
        <f t="shared" si="6"/>
        <v>50.000461607869184</v>
      </c>
      <c r="O28" s="1">
        <f t="shared" si="0"/>
        <v>-16.107890000000001</v>
      </c>
      <c r="P28" s="1">
        <f t="shared" si="7"/>
        <v>-30.54854000000001</v>
      </c>
      <c r="Q28" s="1">
        <f t="shared" si="1"/>
        <v>3.6657100000000007</v>
      </c>
      <c r="R28" s="1">
        <f t="shared" si="2"/>
        <v>-40.192900000000009</v>
      </c>
      <c r="T28" s="1">
        <f>MATCH(T19,X2:X89,-1)+1</f>
        <v>40</v>
      </c>
      <c r="V28" s="1">
        <f>INDEX(X2:X89,T28)</f>
        <v>-15.535032118677616</v>
      </c>
      <c r="W28" s="1">
        <f>INDEX(Y2:Y89,T28)</f>
        <v>-44.872537685868771</v>
      </c>
      <c r="X28" s="1">
        <f t="shared" si="8"/>
        <v>3.7947299895954667</v>
      </c>
      <c r="Y28" s="1">
        <f t="shared" si="9"/>
        <v>-44.190818688803567</v>
      </c>
      <c r="AA28" s="3">
        <v>-141.66</v>
      </c>
      <c r="AB28" s="3">
        <v>-54.38</v>
      </c>
      <c r="AC28" s="1">
        <f t="shared" si="10"/>
        <v>906.4691587025178</v>
      </c>
    </row>
    <row r="29" spans="1:29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3"/>
        <v>0.63700000000000001</v>
      </c>
      <c r="H29" s="1">
        <f t="shared" si="4"/>
        <v>6.2039999999999997</v>
      </c>
      <c r="J29" s="3">
        <f t="shared" si="5"/>
        <v>56.204000000000001</v>
      </c>
      <c r="L29" s="1">
        <f t="shared" si="6"/>
        <v>50.000816003341384</v>
      </c>
      <c r="O29" s="1">
        <f t="shared" si="0"/>
        <v>-17.34694</v>
      </c>
      <c r="P29" s="1">
        <f t="shared" si="7"/>
        <v>-30.250410000000006</v>
      </c>
      <c r="Q29" s="1">
        <f t="shared" si="1"/>
        <v>2.2555000000000014</v>
      </c>
      <c r="R29" s="1">
        <f t="shared" si="2"/>
        <v>-40.238410000000002</v>
      </c>
      <c r="X29" s="1">
        <f t="shared" si="8"/>
        <v>2.402140643448043</v>
      </c>
      <c r="Y29" s="1">
        <f t="shared" si="9"/>
        <v>-44.235721161479574</v>
      </c>
      <c r="AA29" s="3">
        <v>-143.81</v>
      </c>
      <c r="AB29" s="3">
        <v>-52.57</v>
      </c>
      <c r="AC29" s="1">
        <f t="shared" si="10"/>
        <v>800.7556516599135</v>
      </c>
    </row>
    <row r="30" spans="1:29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3"/>
        <v>0.11799999999999999</v>
      </c>
      <c r="H30" s="1">
        <f t="shared" si="4"/>
        <v>5.7690000000000001</v>
      </c>
      <c r="J30" s="3">
        <f t="shared" si="5"/>
        <v>55.768999999999998</v>
      </c>
      <c r="L30" s="1">
        <f t="shared" si="6"/>
        <v>50.000745794437904</v>
      </c>
      <c r="O30" s="1">
        <f t="shared" si="0"/>
        <v>-18.594460000000002</v>
      </c>
      <c r="P30" s="1">
        <f t="shared" si="7"/>
        <v>-29.962119999999995</v>
      </c>
      <c r="Q30" s="1">
        <f t="shared" si="1"/>
        <v>0.83065999999999462</v>
      </c>
      <c r="R30" s="1">
        <f t="shared" si="2"/>
        <v>-40.290679999999995</v>
      </c>
      <c r="X30" s="1">
        <f t="shared" si="8"/>
        <v>0.9916712484372483</v>
      </c>
      <c r="Y30" s="1">
        <f t="shared" si="9"/>
        <v>-44.287438108502016</v>
      </c>
      <c r="AA30" s="3">
        <v>-146.44</v>
      </c>
      <c r="AB30" s="3">
        <v>-50.94</v>
      </c>
      <c r="AC30" s="1">
        <f t="shared" si="10"/>
        <v>711.16229006905985</v>
      </c>
    </row>
    <row r="31" spans="1:29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4"/>
        <v>5.298</v>
      </c>
      <c r="J31" s="3">
        <f t="shared" si="5"/>
        <v>55.298000000000002</v>
      </c>
      <c r="L31" s="1">
        <f t="shared" si="6"/>
        <v>50.000264419300827</v>
      </c>
      <c r="O31" s="1">
        <f t="shared" si="0"/>
        <v>-19.85145</v>
      </c>
      <c r="P31" s="1">
        <f t="shared" si="7"/>
        <v>-29.682670000000002</v>
      </c>
      <c r="Q31" s="1">
        <f t="shared" si="1"/>
        <v>-0.60980999999999952</v>
      </c>
      <c r="R31" s="1">
        <f t="shared" si="2"/>
        <v>-40.348710000000004</v>
      </c>
      <c r="X31" s="1">
        <f t="shared" si="8"/>
        <v>-0.43602047201643257</v>
      </c>
      <c r="Y31" s="1">
        <f t="shared" si="9"/>
        <v>-44.344932866653373</v>
      </c>
      <c r="AA31" s="3">
        <v>-148.32</v>
      </c>
      <c r="AB31" s="3">
        <v>-48.95</v>
      </c>
      <c r="AC31" s="1">
        <f t="shared" si="10"/>
        <v>608.98523757470525</v>
      </c>
    </row>
    <row r="32" spans="1:29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11">A32*(-1)</f>
        <v>-0.96199999999999997</v>
      </c>
      <c r="H32" s="1">
        <f t="shared" si="4"/>
        <v>4.7949999999999999</v>
      </c>
      <c r="J32" s="3">
        <f t="shared" si="5"/>
        <v>54.795000000000002</v>
      </c>
      <c r="L32" s="1">
        <f t="shared" si="6"/>
        <v>50.000632036005307</v>
      </c>
      <c r="O32" s="1">
        <f t="shared" si="0"/>
        <v>-21.113880000000002</v>
      </c>
      <c r="P32" s="1">
        <f t="shared" si="7"/>
        <v>-29.411819999999999</v>
      </c>
      <c r="Q32" s="1">
        <f t="shared" si="1"/>
        <v>-2.0609999999999999</v>
      </c>
      <c r="R32" s="1">
        <f t="shared" si="2"/>
        <v>-40.411819999999999</v>
      </c>
      <c r="X32" s="1">
        <f t="shared" si="8"/>
        <v>-1.8867550498704488</v>
      </c>
      <c r="Y32" s="1">
        <f t="shared" si="9"/>
        <v>-44.408023035051443</v>
      </c>
      <c r="AA32" s="3">
        <v>-150.06</v>
      </c>
      <c r="AB32" s="3">
        <v>-46.89</v>
      </c>
      <c r="AC32" s="1">
        <f t="shared" si="10"/>
        <v>511.55701740466947</v>
      </c>
    </row>
    <row r="33" spans="1:29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11"/>
        <v>-1.5209999999999999</v>
      </c>
      <c r="H33" s="1">
        <f t="shared" si="4"/>
        <v>4.2610000000000001</v>
      </c>
      <c r="J33" s="3">
        <f t="shared" si="5"/>
        <v>54.261000000000003</v>
      </c>
      <c r="L33" s="1">
        <f t="shared" si="6"/>
        <v>50.000593846473471</v>
      </c>
      <c r="O33" s="1">
        <f t="shared" si="0"/>
        <v>-22.383780000000002</v>
      </c>
      <c r="P33" s="1">
        <f t="shared" si="7"/>
        <v>-29.144810000000007</v>
      </c>
      <c r="Q33" s="1">
        <f t="shared" si="1"/>
        <v>-3.5258200000000031</v>
      </c>
      <c r="R33" s="1">
        <f t="shared" si="2"/>
        <v>-40.475690000000007</v>
      </c>
      <c r="X33" s="1">
        <f t="shared" si="8"/>
        <v>-3.3524376762734853</v>
      </c>
      <c r="Y33" s="1">
        <f t="shared" si="9"/>
        <v>-44.471930554548642</v>
      </c>
      <c r="AA33" s="3">
        <v>-151.66999999999999</v>
      </c>
      <c r="AB33" s="3">
        <v>-44.76</v>
      </c>
      <c r="AC33" s="1">
        <f t="shared" si="10"/>
        <v>419.74282955895285</v>
      </c>
    </row>
    <row r="34" spans="1:29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11"/>
        <v>-2.0920000000000001</v>
      </c>
      <c r="H34" s="1">
        <f t="shared" si="4"/>
        <v>3.698</v>
      </c>
      <c r="J34" s="3">
        <f t="shared" si="5"/>
        <v>53.698</v>
      </c>
      <c r="L34" s="1">
        <f t="shared" si="6"/>
        <v>50.000524247251647</v>
      </c>
      <c r="O34" s="1">
        <f t="shared" ref="O34:O65" si="12">G34+$N$15*(J34-B34)+$N$17*(G34-D34)</f>
        <v>-23.659180000000003</v>
      </c>
      <c r="P34" s="1">
        <f t="shared" si="7"/>
        <v>-28.881490000000003</v>
      </c>
      <c r="Q34" s="1">
        <f t="shared" ref="Q34:Q65" si="13">G34+$N$20*(J34-B34)+$N$22*(G34-D34)</f>
        <v>-5.0018600000000006</v>
      </c>
      <c r="R34" s="1">
        <f t="shared" ref="R34:R65" si="14">B34+$N$20*(G34-D34)+$N$22*(B34-J34)</f>
        <v>-40.539730000000006</v>
      </c>
      <c r="X34" s="1">
        <f t="shared" si="8"/>
        <v>-4.8318953600733572</v>
      </c>
      <c r="Y34" s="1">
        <f t="shared" si="9"/>
        <v>-44.536117371261028</v>
      </c>
      <c r="AA34" s="3">
        <v>-153.15</v>
      </c>
      <c r="AB34" s="3">
        <v>-42.58</v>
      </c>
      <c r="AC34" s="1">
        <f t="shared" si="10"/>
        <v>335.16917908775002</v>
      </c>
    </row>
    <row r="35" spans="1:29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11"/>
        <v>-2.6739999999999999</v>
      </c>
      <c r="H35" s="1">
        <f t="shared" si="4"/>
        <v>3.1070000000000002</v>
      </c>
      <c r="J35" s="3">
        <f t="shared" si="5"/>
        <v>53.106999999999999</v>
      </c>
      <c r="L35" s="1">
        <f t="shared" si="6"/>
        <v>50.000421798220863</v>
      </c>
      <c r="O35" s="1">
        <f t="shared" si="12"/>
        <v>-24.939080000000001</v>
      </c>
      <c r="P35" s="1">
        <f t="shared" si="7"/>
        <v>-28.62086</v>
      </c>
      <c r="Q35" s="1">
        <f t="shared" si="13"/>
        <v>-6.4881200000000021</v>
      </c>
      <c r="R35" s="1">
        <f t="shared" si="14"/>
        <v>-40.602939999999997</v>
      </c>
      <c r="X35" s="1">
        <f t="shared" si="8"/>
        <v>-6.3294197933074559</v>
      </c>
      <c r="Y35" s="1">
        <f t="shared" si="9"/>
        <v>-44.599790540662703</v>
      </c>
      <c r="AA35" s="3">
        <v>-154.49</v>
      </c>
      <c r="AB35" s="3">
        <v>-40.340000000000003</v>
      </c>
      <c r="AC35" s="1">
        <f t="shared" si="10"/>
        <v>258.16861346596386</v>
      </c>
    </row>
    <row r="36" spans="1:29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11"/>
        <v>-3.266</v>
      </c>
      <c r="H36" s="1">
        <f t="shared" si="4"/>
        <v>2.4910000000000001</v>
      </c>
      <c r="J36" s="3">
        <f t="shared" si="5"/>
        <v>52.491</v>
      </c>
      <c r="L36" s="1">
        <f t="shared" si="6"/>
        <v>50.000299039105755</v>
      </c>
      <c r="O36" s="1">
        <f t="shared" si="12"/>
        <v>-26.222480000000001</v>
      </c>
      <c r="P36" s="1">
        <f t="shared" si="7"/>
        <v>-28.359919999999999</v>
      </c>
      <c r="Q36" s="1">
        <f t="shared" si="13"/>
        <v>-7.9835999999999991</v>
      </c>
      <c r="R36" s="1">
        <f t="shared" si="14"/>
        <v>-40.662320000000001</v>
      </c>
      <c r="X36" s="1">
        <f t="shared" si="8"/>
        <v>-7.8349017576980611</v>
      </c>
      <c r="Y36" s="1">
        <f t="shared" si="9"/>
        <v>-44.659555148541592</v>
      </c>
      <c r="AA36" s="3">
        <v>-155.71</v>
      </c>
      <c r="AB36" s="3">
        <v>-38.07</v>
      </c>
      <c r="AC36" s="1">
        <f t="shared" si="10"/>
        <v>190.37449026888558</v>
      </c>
    </row>
    <row r="37" spans="1:29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11"/>
        <v>-3.8690000000000002</v>
      </c>
      <c r="H37" s="1">
        <f t="shared" si="4"/>
        <v>1.851</v>
      </c>
      <c r="J37" s="3">
        <f t="shared" si="5"/>
        <v>51.850999999999999</v>
      </c>
      <c r="L37" s="1">
        <f t="shared" si="6"/>
        <v>50.000428048167748</v>
      </c>
      <c r="O37" s="1">
        <f t="shared" si="12"/>
        <v>-27.509409999999999</v>
      </c>
      <c r="P37" s="1">
        <f t="shared" si="7"/>
        <v>-28.099519999999998</v>
      </c>
      <c r="Q37" s="1">
        <f t="shared" si="13"/>
        <v>-9.4878900000000002</v>
      </c>
      <c r="R37" s="1">
        <f t="shared" si="14"/>
        <v>-40.71828</v>
      </c>
      <c r="X37" s="1">
        <f t="shared" si="8"/>
        <v>-9.3566296896454144</v>
      </c>
      <c r="Y37" s="1">
        <f t="shared" si="9"/>
        <v>-44.716125761272643</v>
      </c>
      <c r="AA37" s="3">
        <v>-156.80000000000001</v>
      </c>
      <c r="AB37" s="3">
        <v>-35.75</v>
      </c>
      <c r="AC37" s="1">
        <f t="shared" si="10"/>
        <v>131.73590444632111</v>
      </c>
    </row>
    <row r="38" spans="1:29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11"/>
        <v>-4.4809999999999999</v>
      </c>
      <c r="H38" s="1">
        <f t="shared" si="4"/>
        <v>1.1879999999999999</v>
      </c>
      <c r="J38" s="3">
        <f t="shared" si="5"/>
        <v>51.188000000000002</v>
      </c>
      <c r="L38" s="1">
        <f t="shared" si="6"/>
        <v>49.999967219989259</v>
      </c>
      <c r="O38" s="1">
        <f t="shared" si="12"/>
        <v>-28.797930000000004</v>
      </c>
      <c r="P38" s="1">
        <f t="shared" si="7"/>
        <v>-27.836750000000002</v>
      </c>
      <c r="Q38" s="1">
        <f t="shared" si="13"/>
        <v>-10.999490000000003</v>
      </c>
      <c r="R38" s="1">
        <f t="shared" si="14"/>
        <v>-40.767910000000008</v>
      </c>
      <c r="X38" s="1">
        <f t="shared" si="8"/>
        <v>-10.882105618589456</v>
      </c>
      <c r="Y38" s="1">
        <f t="shared" si="9"/>
        <v>-44.766187242388391</v>
      </c>
      <c r="AA38" s="3">
        <v>-157.76</v>
      </c>
      <c r="AB38" s="3">
        <v>-33.409999999999997</v>
      </c>
      <c r="AC38" s="1">
        <f t="shared" si="10"/>
        <v>83.496213573562088</v>
      </c>
    </row>
    <row r="39" spans="1:29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11"/>
        <v>-5.1029999999999998</v>
      </c>
      <c r="H39" s="2">
        <f t="shared" si="4"/>
        <v>0.505</v>
      </c>
      <c r="J39" s="3">
        <f t="shared" si="5"/>
        <v>50.505000000000003</v>
      </c>
      <c r="L39" s="2">
        <f t="shared" si="6"/>
        <v>50.001127687283223</v>
      </c>
      <c r="O39" s="1">
        <f t="shared" si="12"/>
        <v>-30.089830000000003</v>
      </c>
      <c r="P39" s="1">
        <f t="shared" si="7"/>
        <v>-27.572490000000009</v>
      </c>
      <c r="Q39" s="1">
        <f t="shared" si="13"/>
        <v>-12.519309999999999</v>
      </c>
      <c r="R39" s="1">
        <f t="shared" si="14"/>
        <v>-40.81253000000001</v>
      </c>
      <c r="X39" s="1">
        <f t="shared" si="8"/>
        <v>-12.430566390525888</v>
      </c>
      <c r="Y39" s="1">
        <f t="shared" si="9"/>
        <v>-44.811545450304934</v>
      </c>
      <c r="AA39" s="3">
        <v>-158.59</v>
      </c>
      <c r="AB39" s="3">
        <v>-31.04</v>
      </c>
      <c r="AC39" s="1">
        <f t="shared" si="10"/>
        <v>45.800765125511383</v>
      </c>
    </row>
    <row r="40" spans="1:29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11"/>
        <v>-5.734</v>
      </c>
      <c r="H40" s="1">
        <f>E40*(-1)</f>
        <v>-0.19900000000000001</v>
      </c>
      <c r="J40" s="3">
        <f t="shared" si="5"/>
        <v>49.801000000000002</v>
      </c>
      <c r="L40" s="1">
        <f t="shared" si="6"/>
        <v>50.000318898983039</v>
      </c>
      <c r="O40" s="1">
        <f t="shared" si="12"/>
        <v>-31.382470000000001</v>
      </c>
      <c r="P40" s="1">
        <f t="shared" si="7"/>
        <v>-27.301890000000004</v>
      </c>
      <c r="Q40" s="1">
        <f t="shared" si="13"/>
        <v>-14.04603</v>
      </c>
      <c r="R40" s="1">
        <f t="shared" si="14"/>
        <v>-40.846410000000006</v>
      </c>
      <c r="X40" s="1">
        <f t="shared" si="8"/>
        <v>-13.977235261064198</v>
      </c>
      <c r="Y40" s="1">
        <f t="shared" si="9"/>
        <v>-44.845818366733113</v>
      </c>
      <c r="AA40" s="3">
        <v>-159.30000000000001</v>
      </c>
      <c r="AB40" s="3">
        <v>-28.65</v>
      </c>
      <c r="AC40" s="1">
        <f t="shared" si="10"/>
        <v>19.1636116272661</v>
      </c>
    </row>
    <row r="41" spans="1:29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11"/>
        <v>-6.3739999999999997</v>
      </c>
      <c r="H41" s="1">
        <f t="shared" ref="H41:H90" si="15">E41*(-1)</f>
        <v>-0.92100000000000004</v>
      </c>
      <c r="J41" s="3">
        <f t="shared" si="5"/>
        <v>49.079000000000001</v>
      </c>
      <c r="L41" s="1">
        <f t="shared" si="6"/>
        <v>50.000533197157004</v>
      </c>
      <c r="O41" s="1">
        <f t="shared" si="12"/>
        <v>-32.676580000000001</v>
      </c>
      <c r="P41" s="1">
        <f t="shared" si="7"/>
        <v>-27.027740000000005</v>
      </c>
      <c r="Q41" s="1">
        <f t="shared" si="13"/>
        <v>-15.579059999999995</v>
      </c>
      <c r="R41" s="1">
        <f t="shared" si="14"/>
        <v>-40.872780000000006</v>
      </c>
      <c r="X41" s="1">
        <f t="shared" si="8"/>
        <v>-15.535032118677616</v>
      </c>
      <c r="Y41" s="1">
        <f t="shared" si="9"/>
        <v>-44.872537685868771</v>
      </c>
      <c r="AA41" s="3">
        <v>-159.88</v>
      </c>
      <c r="AB41" s="3">
        <v>-26.24</v>
      </c>
      <c r="AC41" s="1">
        <f t="shared" si="10"/>
        <v>3.8715530788263042</v>
      </c>
    </row>
    <row r="42" spans="1:29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11"/>
        <v>-7.0229999999999997</v>
      </c>
      <c r="H42" s="1">
        <f t="shared" si="15"/>
        <v>-1.661</v>
      </c>
      <c r="J42" s="3">
        <f t="shared" si="5"/>
        <v>48.338999999999999</v>
      </c>
      <c r="L42" s="1">
        <f t="shared" si="6"/>
        <v>50.000994080118048</v>
      </c>
      <c r="O42" s="1">
        <f t="shared" si="12"/>
        <v>-33.97222</v>
      </c>
      <c r="P42" s="1">
        <f t="shared" si="7"/>
        <v>-26.748130000000003</v>
      </c>
      <c r="Q42" s="1">
        <f t="shared" si="13"/>
        <v>-17.118900000000004</v>
      </c>
      <c r="R42" s="1">
        <f t="shared" si="14"/>
        <v>-40.88973</v>
      </c>
      <c r="X42" s="1">
        <f t="shared" si="8"/>
        <v>-17.109753939171274</v>
      </c>
      <c r="Y42" s="1">
        <f t="shared" si="9"/>
        <v>-44.889719543682745</v>
      </c>
      <c r="AA42" s="3">
        <v>-160.34</v>
      </c>
      <c r="AB42" s="3">
        <v>-23.83</v>
      </c>
      <c r="AC42" s="1">
        <f t="shared" si="10"/>
        <v>0.19569453038651108</v>
      </c>
    </row>
    <row r="43" spans="1:29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11"/>
        <v>-7.68</v>
      </c>
      <c r="H43" s="1">
        <f t="shared" si="15"/>
        <v>-2.4159999999999999</v>
      </c>
      <c r="J43" s="3">
        <f t="shared" si="5"/>
        <v>47.584000000000003</v>
      </c>
      <c r="L43" s="1">
        <f t="shared" si="6"/>
        <v>50.000425048193343</v>
      </c>
      <c r="O43" s="1">
        <f t="shared" si="12"/>
        <v>-35.266570000000002</v>
      </c>
      <c r="P43" s="1">
        <f t="shared" si="7"/>
        <v>-26.459940000000003</v>
      </c>
      <c r="Q43" s="1">
        <f t="shared" si="13"/>
        <v>-18.662729999999996</v>
      </c>
      <c r="R43" s="1">
        <f t="shared" si="14"/>
        <v>-40.893260000000005</v>
      </c>
      <c r="X43" s="1">
        <f t="shared" si="8"/>
        <v>-18.679471551948076</v>
      </c>
      <c r="Y43" s="1">
        <f t="shared" si="9"/>
        <v>-44.893224964901371</v>
      </c>
      <c r="AA43" s="3">
        <v>-160.68</v>
      </c>
      <c r="AB43" s="3">
        <v>-21.41</v>
      </c>
      <c r="AC43" s="1">
        <f t="shared" si="10"/>
        <v>8.1931834568494466</v>
      </c>
    </row>
    <row r="44" spans="1:29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11"/>
        <v>-8.3450000000000006</v>
      </c>
      <c r="H44" s="1">
        <f t="shared" si="15"/>
        <v>-3.1869999999999998</v>
      </c>
      <c r="J44" s="3">
        <f t="shared" si="5"/>
        <v>46.813000000000002</v>
      </c>
      <c r="L44" s="1">
        <f t="shared" si="6"/>
        <v>50.000208999563199</v>
      </c>
      <c r="O44" s="1">
        <f t="shared" si="12"/>
        <v>-36.560480000000005</v>
      </c>
      <c r="P44" s="1">
        <f t="shared" si="7"/>
        <v>-26.166140000000002</v>
      </c>
      <c r="Q44" s="1">
        <f t="shared" si="13"/>
        <v>-20.210960000000007</v>
      </c>
      <c r="R44" s="1">
        <f t="shared" si="14"/>
        <v>-40.886780000000002</v>
      </c>
      <c r="X44" s="1">
        <f t="shared" si="8"/>
        <v>-20.259819683899757</v>
      </c>
      <c r="Y44" s="1">
        <f t="shared" si="9"/>
        <v>-44.886481580279366</v>
      </c>
      <c r="AA44" s="3">
        <v>-160.9</v>
      </c>
      <c r="AB44" s="3">
        <v>-19</v>
      </c>
      <c r="AC44" s="1">
        <f t="shared" si="10"/>
        <v>27.797924908409648</v>
      </c>
    </row>
    <row r="45" spans="1:29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11"/>
        <v>-9.0190000000000001</v>
      </c>
      <c r="H45" s="1">
        <f t="shared" si="15"/>
        <v>-3.9710000000000001</v>
      </c>
      <c r="J45" s="3">
        <f t="shared" si="5"/>
        <v>46.028999999999996</v>
      </c>
      <c r="L45" s="1">
        <f t="shared" si="6"/>
        <v>50.001017599644911</v>
      </c>
      <c r="O45" s="1">
        <f t="shared" si="12"/>
        <v>-37.855860000000007</v>
      </c>
      <c r="P45" s="1">
        <f t="shared" si="7"/>
        <v>-25.863789999999995</v>
      </c>
      <c r="Q45" s="1">
        <f t="shared" si="13"/>
        <v>-21.765500000000003</v>
      </c>
      <c r="R45" s="1">
        <f t="shared" si="14"/>
        <v>-40.867789999999999</v>
      </c>
      <c r="X45" s="1">
        <f t="shared" si="8"/>
        <v>-21.856097203183658</v>
      </c>
      <c r="Y45" s="1">
        <f t="shared" si="9"/>
        <v>-44.866763886733359</v>
      </c>
      <c r="AA45" s="3">
        <v>-161</v>
      </c>
      <c r="AB45" s="3">
        <v>-16.59</v>
      </c>
      <c r="AC45" s="1">
        <f t="shared" si="10"/>
        <v>59.018866359969849</v>
      </c>
    </row>
    <row r="46" spans="1:29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11"/>
        <v>-9.7010000000000005</v>
      </c>
      <c r="H46" s="1">
        <f t="shared" si="15"/>
        <v>-4.7690000000000001</v>
      </c>
      <c r="J46" s="3">
        <f t="shared" si="5"/>
        <v>45.231000000000002</v>
      </c>
      <c r="L46" s="1">
        <f t="shared" si="6"/>
        <v>50.000063779959319</v>
      </c>
      <c r="O46" s="1">
        <f t="shared" si="12"/>
        <v>-39.150010000000009</v>
      </c>
      <c r="P46" s="1">
        <f t="shared" si="7"/>
        <v>-25.549950000000003</v>
      </c>
      <c r="Q46" s="1">
        <f t="shared" si="13"/>
        <v>-23.324530000000006</v>
      </c>
      <c r="R46" s="1">
        <f t="shared" si="14"/>
        <v>-40.832470000000001</v>
      </c>
      <c r="X46" s="1">
        <f t="shared" si="8"/>
        <v>-23.444973657128916</v>
      </c>
      <c r="Y46" s="1">
        <f t="shared" si="9"/>
        <v>-44.83065625447307</v>
      </c>
      <c r="AA46" s="3">
        <v>-161.01</v>
      </c>
      <c r="AB46" s="3">
        <v>-14.2</v>
      </c>
      <c r="AC46" s="1">
        <f t="shared" si="10"/>
        <v>101.45271286172458</v>
      </c>
    </row>
    <row r="47" spans="1:29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11"/>
        <v>-10.39</v>
      </c>
      <c r="H47" s="1">
        <f t="shared" si="15"/>
        <v>-5.5780000000000003</v>
      </c>
      <c r="J47" s="3">
        <f t="shared" si="5"/>
        <v>44.421999999999997</v>
      </c>
      <c r="L47" s="1">
        <f t="shared" si="6"/>
        <v>50.000227609481939</v>
      </c>
      <c r="O47" s="1">
        <f t="shared" si="12"/>
        <v>-40.441690000000008</v>
      </c>
      <c r="P47" s="1">
        <f t="shared" si="7"/>
        <v>-25.229259999999993</v>
      </c>
      <c r="Q47" s="1">
        <f t="shared" si="13"/>
        <v>-24.885050000000007</v>
      </c>
      <c r="R47" s="1">
        <f t="shared" si="14"/>
        <v>-40.785459999999993</v>
      </c>
      <c r="X47" s="1">
        <f t="shared" si="8"/>
        <v>-25.04198504277301</v>
      </c>
      <c r="Y47" s="1">
        <f t="shared" si="9"/>
        <v>-44.782380238427308</v>
      </c>
      <c r="AA47" s="3">
        <v>-161.01</v>
      </c>
      <c r="AB47" s="3">
        <v>-11.83</v>
      </c>
      <c r="AC47" s="1">
        <f t="shared" si="10"/>
        <v>154.81266441367382</v>
      </c>
    </row>
    <row r="48" spans="1:29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11"/>
        <v>-11.087999999999999</v>
      </c>
      <c r="H48" s="1">
        <f t="shared" si="15"/>
        <v>-6.3979999999999997</v>
      </c>
      <c r="J48" s="3">
        <f>H48+50</f>
        <v>43.602000000000004</v>
      </c>
      <c r="L48" s="1">
        <f t="shared" si="6"/>
        <v>50.001477778161721</v>
      </c>
      <c r="O48" s="1">
        <f t="shared" si="12"/>
        <v>-41.734839999999998</v>
      </c>
      <c r="P48" s="1">
        <f t="shared" si="7"/>
        <v>-24.898020000000002</v>
      </c>
      <c r="Q48" s="1">
        <f t="shared" si="13"/>
        <v>-26.451879999999996</v>
      </c>
      <c r="R48" s="1">
        <f t="shared" si="14"/>
        <v>-40.723939999999999</v>
      </c>
      <c r="X48" s="1">
        <f t="shared" si="8"/>
        <v>-26.655544063525536</v>
      </c>
      <c r="Y48" s="1">
        <f t="shared" si="9"/>
        <v>-44.718751753916351</v>
      </c>
      <c r="AA48" s="3">
        <v>-161.01</v>
      </c>
      <c r="AB48" s="3">
        <v>-9.5</v>
      </c>
      <c r="AC48" s="1">
        <f t="shared" si="10"/>
        <v>218.2230260660121</v>
      </c>
    </row>
    <row r="49" spans="1:29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11"/>
        <v>-11.792999999999999</v>
      </c>
      <c r="H49" s="1">
        <f t="shared" si="15"/>
        <v>-7.2290000000000001</v>
      </c>
      <c r="J49" s="3">
        <f t="shared" si="5"/>
        <v>42.771000000000001</v>
      </c>
      <c r="L49" s="1">
        <f t="shared" si="6"/>
        <v>50.000286239180674</v>
      </c>
      <c r="O49" s="1">
        <f t="shared" si="12"/>
        <v>-43.023879999999998</v>
      </c>
      <c r="P49" s="1">
        <f t="shared" si="7"/>
        <v>-24.554080000000003</v>
      </c>
      <c r="Q49" s="1">
        <f t="shared" si="13"/>
        <v>-28.019879999999997</v>
      </c>
      <c r="R49" s="1">
        <f t="shared" si="14"/>
        <v>-40.644000000000005</v>
      </c>
      <c r="X49" s="1">
        <f t="shared" si="8"/>
        <v>-28.255849691775236</v>
      </c>
      <c r="Y49" s="1">
        <f t="shared" si="9"/>
        <v>-44.637033721941698</v>
      </c>
      <c r="AA49" s="3">
        <v>-161.01</v>
      </c>
      <c r="AB49" s="3">
        <v>-7.19</v>
      </c>
      <c r="AC49" s="1">
        <f t="shared" si="10"/>
        <v>291.80749276854488</v>
      </c>
    </row>
    <row r="50" spans="1:29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11"/>
        <v>-12.505000000000001</v>
      </c>
      <c r="H50" s="1">
        <f t="shared" si="15"/>
        <v>-8.0679999999999996</v>
      </c>
      <c r="J50" s="3">
        <f t="shared" si="5"/>
        <v>41.932000000000002</v>
      </c>
      <c r="L50" s="1">
        <f t="shared" si="6"/>
        <v>50.000804123533854</v>
      </c>
      <c r="O50" s="1">
        <f t="shared" si="12"/>
        <v>-44.310390000000005</v>
      </c>
      <c r="P50" s="1">
        <f t="shared" si="7"/>
        <v>-24.202200000000001</v>
      </c>
      <c r="Q50" s="1">
        <f t="shared" si="13"/>
        <v>-29.588870000000007</v>
      </c>
      <c r="R50" s="1">
        <f t="shared" si="14"/>
        <v>-40.551280000000006</v>
      </c>
      <c r="X50" s="1">
        <f t="shared" si="8"/>
        <v>-29.87188901992829</v>
      </c>
      <c r="Y50" s="1">
        <f t="shared" si="9"/>
        <v>-44.541254966633105</v>
      </c>
      <c r="AA50" s="3">
        <v>-161.01</v>
      </c>
      <c r="AB50" s="3">
        <v>-4.91</v>
      </c>
      <c r="AC50" s="1">
        <f t="shared" si="10"/>
        <v>374.90151704636946</v>
      </c>
    </row>
    <row r="51" spans="1:29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11"/>
        <v>-13.225</v>
      </c>
      <c r="H51" s="1">
        <f t="shared" si="15"/>
        <v>-8.9160000000000004</v>
      </c>
      <c r="J51" s="3">
        <f t="shared" si="5"/>
        <v>41.084000000000003</v>
      </c>
      <c r="L51" s="1">
        <f t="shared" si="6"/>
        <v>50.00108110831205</v>
      </c>
      <c r="O51" s="1">
        <f t="shared" si="12"/>
        <v>-45.596519999999998</v>
      </c>
      <c r="P51" s="1">
        <f t="shared" si="7"/>
        <v>-23.835800000000006</v>
      </c>
      <c r="Q51" s="1">
        <f t="shared" si="13"/>
        <v>-31.162759999999999</v>
      </c>
      <c r="R51" s="1">
        <f t="shared" si="14"/>
        <v>-40.439640000000004</v>
      </c>
      <c r="X51" s="1">
        <f t="shared" si="8"/>
        <v>-31.490083125589788</v>
      </c>
      <c r="Y51" s="1">
        <f t="shared" si="9"/>
        <v>-44.426224950989273</v>
      </c>
      <c r="AA51" s="3">
        <v>-161.01</v>
      </c>
      <c r="AB51" s="3">
        <v>-2.65</v>
      </c>
      <c r="AC51" s="1">
        <f t="shared" si="10"/>
        <v>467.52704637438865</v>
      </c>
    </row>
    <row r="52" spans="1:29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11"/>
        <v>-13.952</v>
      </c>
      <c r="H52" s="1">
        <f t="shared" si="15"/>
        <v>-9.7720000000000002</v>
      </c>
      <c r="J52" s="3">
        <f t="shared" si="5"/>
        <v>40.228000000000002</v>
      </c>
      <c r="L52" s="1">
        <f t="shared" si="6"/>
        <v>50.000228039479978</v>
      </c>
      <c r="O52" s="1">
        <f t="shared" si="12"/>
        <v>-46.878420000000006</v>
      </c>
      <c r="P52" s="1">
        <f t="shared" si="7"/>
        <v>-23.457520000000002</v>
      </c>
      <c r="Q52" s="1">
        <f t="shared" si="13"/>
        <v>-32.736820000000002</v>
      </c>
      <c r="R52" s="1">
        <f t="shared" si="14"/>
        <v>-40.310400000000001</v>
      </c>
      <c r="X52" s="1">
        <f t="shared" si="8"/>
        <v>-33.104032794905919</v>
      </c>
      <c r="Y52" s="1">
        <f t="shared" si="9"/>
        <v>-44.293508680824239</v>
      </c>
      <c r="AA52" s="3">
        <v>-161.01</v>
      </c>
      <c r="AB52" s="3">
        <v>-0.41</v>
      </c>
      <c r="AC52" s="1">
        <f t="shared" si="10"/>
        <v>569.41288075260218</v>
      </c>
    </row>
    <row r="53" spans="1:29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11"/>
        <v>-14.686999999999999</v>
      </c>
      <c r="H53" s="1">
        <f t="shared" si="15"/>
        <v>-10.634</v>
      </c>
      <c r="J53" s="3">
        <f t="shared" si="5"/>
        <v>39.366</v>
      </c>
      <c r="L53" s="1">
        <f t="shared" si="6"/>
        <v>50.00116251648555</v>
      </c>
      <c r="O53" s="1">
        <f t="shared" si="12"/>
        <v>-48.159759999999999</v>
      </c>
      <c r="P53" s="1">
        <f t="shared" si="7"/>
        <v>-23.067450000000001</v>
      </c>
      <c r="Q53" s="1">
        <f t="shared" si="13"/>
        <v>-34.314279999999997</v>
      </c>
      <c r="R53" s="1">
        <f t="shared" si="14"/>
        <v>-40.164969999999997</v>
      </c>
      <c r="X53" s="1">
        <f t="shared" si="8"/>
        <v>-34.72793978195098</v>
      </c>
      <c r="Y53" s="1">
        <f t="shared" si="9"/>
        <v>-44.143523202458937</v>
      </c>
    </row>
    <row r="54" spans="1:29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11"/>
        <v>-15.429</v>
      </c>
      <c r="H54" s="1">
        <f t="shared" si="15"/>
        <v>-11.503</v>
      </c>
      <c r="J54" s="3">
        <f t="shared" si="5"/>
        <v>38.497</v>
      </c>
      <c r="L54" s="1">
        <f t="shared" si="6"/>
        <v>50.00093456126595</v>
      </c>
      <c r="O54" s="1">
        <f t="shared" si="12"/>
        <v>-49.436870000000006</v>
      </c>
      <c r="P54" s="1">
        <f t="shared" si="7"/>
        <v>-22.6645</v>
      </c>
      <c r="Q54" s="1">
        <f t="shared" si="13"/>
        <v>-35.891910000000003</v>
      </c>
      <c r="R54" s="1">
        <f t="shared" si="14"/>
        <v>-40.00094</v>
      </c>
      <c r="X54" s="1">
        <f t="shared" si="8"/>
        <v>-36.355591386217561</v>
      </c>
      <c r="Y54" s="1">
        <f t="shared" si="9"/>
        <v>-43.973974051210156</v>
      </c>
    </row>
    <row r="55" spans="1:29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11"/>
        <v>-16.177</v>
      </c>
      <c r="H55" s="1">
        <f t="shared" si="15"/>
        <v>-12.377000000000001</v>
      </c>
      <c r="J55" s="3">
        <f t="shared" si="5"/>
        <v>37.622999999999998</v>
      </c>
      <c r="L55" s="1">
        <f t="shared" si="6"/>
        <v>50.000329048917266</v>
      </c>
      <c r="O55" s="1">
        <f t="shared" si="12"/>
        <v>-50.70966</v>
      </c>
      <c r="P55" s="1">
        <f t="shared" si="7"/>
        <v>-22.246729999999999</v>
      </c>
      <c r="Q55" s="1">
        <f t="shared" si="13"/>
        <v>-37.469620000000006</v>
      </c>
      <c r="R55" s="1">
        <f t="shared" si="14"/>
        <v>-39.816810000000004</v>
      </c>
      <c r="X55" s="1">
        <f t="shared" si="8"/>
        <v>-37.975807124547813</v>
      </c>
      <c r="Y55" s="1">
        <f t="shared" si="9"/>
        <v>-43.784652561763515</v>
      </c>
    </row>
    <row r="56" spans="1:29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11"/>
        <v>-16.933</v>
      </c>
      <c r="H56" s="1">
        <f t="shared" si="15"/>
        <v>-13.255000000000001</v>
      </c>
      <c r="J56" s="3">
        <f t="shared" si="5"/>
        <v>36.744999999999997</v>
      </c>
      <c r="L56" s="1">
        <f t="shared" si="6"/>
        <v>50.000555006919669</v>
      </c>
      <c r="O56" s="1">
        <f t="shared" si="12"/>
        <v>-51.980010000000007</v>
      </c>
      <c r="P56" s="1">
        <f t="shared" si="7"/>
        <v>-21.816959999999998</v>
      </c>
      <c r="Q56" s="1">
        <f t="shared" si="13"/>
        <v>-39.048410000000004</v>
      </c>
      <c r="R56" s="1">
        <f t="shared" si="14"/>
        <v>-39.615399999999994</v>
      </c>
      <c r="X56" s="1">
        <f t="shared" si="8"/>
        <v>-39.603808453119079</v>
      </c>
      <c r="Y56" s="1">
        <f t="shared" si="9"/>
        <v>-43.576653912370787</v>
      </c>
    </row>
    <row r="57" spans="1:29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11"/>
        <v>-17.696000000000002</v>
      </c>
      <c r="H57" s="1">
        <f t="shared" si="15"/>
        <v>-14.138</v>
      </c>
      <c r="J57" s="3">
        <f t="shared" si="5"/>
        <v>35.862000000000002</v>
      </c>
      <c r="L57" s="1">
        <f t="shared" si="6"/>
        <v>50.000428048167748</v>
      </c>
      <c r="O57" s="1">
        <f t="shared" si="12"/>
        <v>-53.247039999999998</v>
      </c>
      <c r="P57" s="1">
        <f t="shared" si="7"/>
        <v>-21.372370000000004</v>
      </c>
      <c r="Q57" s="1">
        <f t="shared" si="13"/>
        <v>-40.628280000000004</v>
      </c>
      <c r="R57" s="1">
        <f t="shared" si="14"/>
        <v>-39.393889999999999</v>
      </c>
      <c r="X57" s="1">
        <f t="shared" si="8"/>
        <v>-41.22838076179044</v>
      </c>
      <c r="Y57" s="1">
        <f t="shared" si="9"/>
        <v>-43.34861869811553</v>
      </c>
    </row>
    <row r="58" spans="1:29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11"/>
        <v>-18.465</v>
      </c>
      <c r="H58" s="1">
        <f t="shared" si="15"/>
        <v>-15.023</v>
      </c>
      <c r="J58" s="3">
        <f t="shared" si="5"/>
        <v>34.977000000000004</v>
      </c>
      <c r="L58" s="1">
        <f t="shared" si="6"/>
        <v>50.000858242634195</v>
      </c>
      <c r="O58" s="1">
        <f t="shared" si="12"/>
        <v>-54.508659999999999</v>
      </c>
      <c r="P58" s="1">
        <f t="shared" si="7"/>
        <v>-20.915630000000004</v>
      </c>
      <c r="Q58" s="1">
        <f t="shared" si="13"/>
        <v>-42.205819999999996</v>
      </c>
      <c r="R58" s="1">
        <f t="shared" si="14"/>
        <v>-39.154510000000002</v>
      </c>
      <c r="X58" s="1">
        <f t="shared" si="8"/>
        <v>-42.861478965754607</v>
      </c>
      <c r="Y58" s="1">
        <f t="shared" si="9"/>
        <v>-43.100408037281959</v>
      </c>
    </row>
    <row r="59" spans="1:29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11"/>
        <v>-19.241</v>
      </c>
      <c r="H59" s="1">
        <f t="shared" si="15"/>
        <v>-15.912000000000001</v>
      </c>
      <c r="J59" s="3">
        <f t="shared" si="5"/>
        <v>34.088000000000001</v>
      </c>
      <c r="L59" s="1">
        <f t="shared" si="6"/>
        <v>50.000421798220863</v>
      </c>
      <c r="O59" s="1">
        <f t="shared" si="12"/>
        <v>-55.767020000000002</v>
      </c>
      <c r="P59" s="1">
        <f t="shared" si="7"/>
        <v>-20.441160000000004</v>
      </c>
      <c r="Q59" s="1">
        <f t="shared" si="13"/>
        <v>-43.784939999999999</v>
      </c>
      <c r="R59" s="1">
        <f t="shared" si="14"/>
        <v>-38.892119999999998</v>
      </c>
      <c r="X59" s="1">
        <f t="shared" si="8"/>
        <v>-44.482514316314564</v>
      </c>
      <c r="Y59" s="1">
        <f t="shared" si="9"/>
        <v>-42.830824110899705</v>
      </c>
    </row>
    <row r="60" spans="1:29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11"/>
        <v>-20.024000000000001</v>
      </c>
      <c r="H60" s="1">
        <f t="shared" si="15"/>
        <v>-16.802</v>
      </c>
      <c r="J60" s="3">
        <f t="shared" si="5"/>
        <v>33.198</v>
      </c>
      <c r="L60" s="1">
        <f t="shared" si="6"/>
        <v>50.001054168887286</v>
      </c>
      <c r="O60" s="1">
        <f t="shared" si="12"/>
        <v>-57.020910000000015</v>
      </c>
      <c r="P60" s="1">
        <f t="shared" si="7"/>
        <v>-19.955450000000003</v>
      </c>
      <c r="Q60" s="1">
        <f t="shared" si="13"/>
        <v>-45.362230000000011</v>
      </c>
      <c r="R60" s="1">
        <f t="shared" si="14"/>
        <v>-38.612770000000005</v>
      </c>
      <c r="X60" s="1">
        <f t="shared" si="8"/>
        <v>-46.117102025886638</v>
      </c>
      <c r="Y60" s="1">
        <f t="shared" si="9"/>
        <v>-42.540895281165795</v>
      </c>
    </row>
    <row r="61" spans="1:29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11"/>
        <v>-20.812999999999999</v>
      </c>
      <c r="H61" s="1">
        <f t="shared" si="15"/>
        <v>-17.693999999999999</v>
      </c>
      <c r="J61" s="3">
        <f t="shared" si="5"/>
        <v>32.305999999999997</v>
      </c>
      <c r="L61" s="1">
        <f t="shared" si="6"/>
        <v>50.000593846473457</v>
      </c>
      <c r="O61" s="1">
        <f t="shared" si="12"/>
        <v>-58.269569999999995</v>
      </c>
      <c r="P61" s="1">
        <f t="shared" si="7"/>
        <v>-19.451859999999996</v>
      </c>
      <c r="Q61" s="1">
        <f t="shared" si="13"/>
        <v>-46.938689999999994</v>
      </c>
      <c r="R61" s="1">
        <f t="shared" si="14"/>
        <v>-38.309819999999995</v>
      </c>
      <c r="X61" s="1">
        <f t="shared" si="8"/>
        <v>-47.737471284843558</v>
      </c>
      <c r="Y61" s="1">
        <f t="shared" si="9"/>
        <v>-42.22925216027317</v>
      </c>
    </row>
    <row r="62" spans="1:29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11"/>
        <v>-21.609000000000002</v>
      </c>
      <c r="H62" s="1">
        <f t="shared" si="15"/>
        <v>-18.585999999999999</v>
      </c>
      <c r="J62" s="3">
        <f t="shared" si="5"/>
        <v>31.414000000000001</v>
      </c>
      <c r="L62" s="1">
        <f t="shared" si="6"/>
        <v>50.001132037184924</v>
      </c>
      <c r="O62" s="1">
        <f t="shared" si="12"/>
        <v>-59.513760000000005</v>
      </c>
      <c r="P62" s="1">
        <f t="shared" si="7"/>
        <v>-18.936030000000002</v>
      </c>
      <c r="Q62" s="1">
        <f t="shared" si="13"/>
        <v>-48.513320000000007</v>
      </c>
      <c r="R62" s="1">
        <f t="shared" si="14"/>
        <v>-37.988910000000004</v>
      </c>
      <c r="X62" s="1">
        <f t="shared" si="8"/>
        <v>-49.366781494891804</v>
      </c>
      <c r="Y62" s="1">
        <f t="shared" si="9"/>
        <v>-41.896799900795195</v>
      </c>
    </row>
    <row r="63" spans="1:29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11"/>
        <v>-22.411000000000001</v>
      </c>
      <c r="H63" s="1">
        <f t="shared" si="15"/>
        <v>-19.478999999999999</v>
      </c>
      <c r="J63" s="3">
        <f t="shared" si="5"/>
        <v>30.521000000000001</v>
      </c>
      <c r="L63" s="1">
        <f t="shared" si="6"/>
        <v>50.001139037025951</v>
      </c>
      <c r="O63" s="1">
        <f t="shared" si="12"/>
        <v>-60.752660000000006</v>
      </c>
      <c r="P63" s="1">
        <f t="shared" si="7"/>
        <v>-18.403230000000001</v>
      </c>
      <c r="Q63" s="1">
        <f t="shared" si="13"/>
        <v>-50.086620000000003</v>
      </c>
      <c r="R63" s="1">
        <f t="shared" si="14"/>
        <v>-37.645309999999995</v>
      </c>
      <c r="X63" s="1">
        <f t="shared" si="8"/>
        <v>-50.992296756841704</v>
      </c>
      <c r="Y63" s="1">
        <f t="shared" si="9"/>
        <v>-41.54142981490773</v>
      </c>
    </row>
    <row r="64" spans="1:29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11"/>
        <v>-23.219000000000001</v>
      </c>
      <c r="H64" s="1">
        <f t="shared" si="15"/>
        <v>-20.370999999999999</v>
      </c>
      <c r="J64" s="3">
        <f t="shared" si="5"/>
        <v>29.629000000000001</v>
      </c>
      <c r="L64" s="1">
        <f t="shared" si="6"/>
        <v>50.000745794437904</v>
      </c>
      <c r="O64" s="1">
        <f t="shared" si="12"/>
        <v>-61.985239999999997</v>
      </c>
      <c r="P64" s="1">
        <f t="shared" si="7"/>
        <v>-17.855220000000003</v>
      </c>
      <c r="Q64" s="1">
        <f t="shared" si="13"/>
        <v>-51.656679999999994</v>
      </c>
      <c r="R64" s="1">
        <f t="shared" si="14"/>
        <v>-37.280339999999995</v>
      </c>
      <c r="X64" s="1">
        <f t="shared" si="8"/>
        <v>-52.612034965498822</v>
      </c>
      <c r="Y64" s="1">
        <f t="shared" si="9"/>
        <v>-41.164576976536921</v>
      </c>
    </row>
    <row r="65" spans="1:25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11"/>
        <v>-24.033999999999999</v>
      </c>
      <c r="H65" s="1">
        <f t="shared" si="15"/>
        <v>-21.262</v>
      </c>
      <c r="J65" s="3">
        <f t="shared" si="5"/>
        <v>28.738</v>
      </c>
      <c r="L65" s="1">
        <f t="shared" si="6"/>
        <v>50.000816003341384</v>
      </c>
      <c r="O65" s="1">
        <f t="shared" si="12"/>
        <v>-63.21341000000001</v>
      </c>
      <c r="P65" s="1">
        <f t="shared" si="7"/>
        <v>-17.292059999999999</v>
      </c>
      <c r="Q65" s="1">
        <f t="shared" si="13"/>
        <v>-53.225410000000004</v>
      </c>
      <c r="R65" s="1">
        <f t="shared" si="14"/>
        <v>-36.894500000000001</v>
      </c>
      <c r="X65" s="1">
        <f t="shared" si="8"/>
        <v>-54.230662750685319</v>
      </c>
      <c r="Y65" s="1">
        <f t="shared" si="9"/>
        <v>-40.766123290977525</v>
      </c>
    </row>
    <row r="66" spans="1:25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11"/>
        <v>-24.855</v>
      </c>
      <c r="H66" s="1">
        <f t="shared" si="15"/>
        <v>-22.152000000000001</v>
      </c>
      <c r="J66" s="3">
        <f t="shared" si="5"/>
        <v>27.847999999999999</v>
      </c>
      <c r="L66" s="1">
        <f t="shared" si="6"/>
        <v>50.001360401493081</v>
      </c>
      <c r="O66" s="1">
        <f t="shared" ref="O66:O90" si="16">G66+$N$15*(J66-B66)+$N$17*(G66-D66)</f>
        <v>-64.436170000000004</v>
      </c>
      <c r="P66" s="1">
        <f t="shared" si="7"/>
        <v>-16.713749999999997</v>
      </c>
      <c r="Q66" s="1">
        <f t="shared" ref="Q66:Q90" si="17">G66+$N$20*(J66-B66)+$N$22*(G66-D66)</f>
        <v>-54.791810000000012</v>
      </c>
      <c r="R66" s="1">
        <f t="shared" ref="R66:R90" si="18">B66+$N$20*(G66-D66)+$N$22*(B66-J66)</f>
        <v>-36.487789999999997</v>
      </c>
      <c r="X66" s="1">
        <f t="shared" si="8"/>
        <v>-55.850572994408459</v>
      </c>
      <c r="Y66" s="1">
        <f t="shared" si="9"/>
        <v>-40.345123395193013</v>
      </c>
    </row>
    <row r="67" spans="1:25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11"/>
        <v>-25.681999999999999</v>
      </c>
      <c r="H67" s="1">
        <f t="shared" si="15"/>
        <v>-23.039000000000001</v>
      </c>
      <c r="J67" s="3">
        <f t="shared" ref="J67:J73" si="19">H67+50</f>
        <v>26.960999999999999</v>
      </c>
      <c r="L67" s="1">
        <f t="shared" ref="L67:L90" si="20">((G67-D67)^2+(B67-J67)^2)^0.5</f>
        <v>50.001012789742575</v>
      </c>
      <c r="O67" s="1">
        <f t="shared" si="16"/>
        <v>-65.65164</v>
      </c>
      <c r="P67" s="1">
        <f t="shared" ref="P67:P90" si="21">B67+$N$15*(G67-D67)+$N$17*(B67-J67)</f>
        <v>-16.120080000000002</v>
      </c>
      <c r="Q67" s="1">
        <f t="shared" si="17"/>
        <v>-56.353560000000002</v>
      </c>
      <c r="R67" s="1">
        <f t="shared" si="18"/>
        <v>-36.05912</v>
      </c>
      <c r="X67" s="1">
        <f t="shared" ref="X67:X89" si="22">Q67+(R67-R68)*$N$25/((R68-R67)^2+(Q68-Q67)^2)^0.5</f>
        <v>-57.467824087314646</v>
      </c>
      <c r="Y67" s="1">
        <f t="shared" ref="Y67:Y89" si="23">R67+(Q68-Q67)*$N$25/((R68-R67)^2+(Q68-Q67)^2)^0.5</f>
        <v>-39.900788328177335</v>
      </c>
    </row>
    <row r="68" spans="1:25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11"/>
        <v>-26.515000000000001</v>
      </c>
      <c r="H68" s="1">
        <f t="shared" si="15"/>
        <v>-23.923999999999999</v>
      </c>
      <c r="J68" s="3">
        <f t="shared" si="19"/>
        <v>26.076000000000001</v>
      </c>
      <c r="L68" s="1">
        <f t="shared" si="20"/>
        <v>50.000732524634074</v>
      </c>
      <c r="O68" s="1">
        <f t="shared" si="16"/>
        <v>-66.861760000000004</v>
      </c>
      <c r="P68" s="1">
        <f t="shared" si="21"/>
        <v>-15.50835</v>
      </c>
      <c r="Q68" s="1">
        <f t="shared" si="17"/>
        <v>-57.91348</v>
      </c>
      <c r="R68" s="1">
        <f t="shared" si="18"/>
        <v>-35.606669999999994</v>
      </c>
      <c r="X68" s="1">
        <f t="shared" si="22"/>
        <v>-59.073111269014163</v>
      </c>
      <c r="Y68" s="1">
        <f t="shared" si="23"/>
        <v>-39.434888295751243</v>
      </c>
    </row>
    <row r="69" spans="1:25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11"/>
        <v>-27.353999999999999</v>
      </c>
      <c r="H69" s="1">
        <f t="shared" si="15"/>
        <v>-24.805</v>
      </c>
      <c r="J69" s="3">
        <f t="shared" si="19"/>
        <v>25.195</v>
      </c>
      <c r="L69" s="1">
        <f t="shared" si="20"/>
        <v>50.00126118409414</v>
      </c>
      <c r="O69" s="1">
        <f t="shared" si="16"/>
        <v>-68.065380000000005</v>
      </c>
      <c r="P69" s="1">
        <f t="shared" si="21"/>
        <v>-14.884139999999999</v>
      </c>
      <c r="Q69" s="1">
        <f t="shared" si="17"/>
        <v>-59.46866</v>
      </c>
      <c r="R69" s="1">
        <f t="shared" si="18"/>
        <v>-35.135579999999997</v>
      </c>
      <c r="X69" s="1">
        <f t="shared" si="22"/>
        <v>-60.686848338685188</v>
      </c>
      <c r="Y69" s="1">
        <f t="shared" si="23"/>
        <v>-38.945569130101475</v>
      </c>
    </row>
    <row r="70" spans="1:25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11"/>
        <v>-28.199000000000002</v>
      </c>
      <c r="H70" s="1">
        <f t="shared" si="15"/>
        <v>-25.683</v>
      </c>
      <c r="J70" s="3">
        <f t="shared" si="19"/>
        <v>24.317</v>
      </c>
      <c r="L70" s="1">
        <f t="shared" si="20"/>
        <v>50.000999600008001</v>
      </c>
      <c r="O70" s="1">
        <f t="shared" si="16"/>
        <v>-69.262740000000008</v>
      </c>
      <c r="P70" s="1">
        <f t="shared" si="21"/>
        <v>-14.24081</v>
      </c>
      <c r="Q70" s="1">
        <f t="shared" si="17"/>
        <v>-61.021100000000004</v>
      </c>
      <c r="R70" s="1">
        <f t="shared" si="18"/>
        <v>-34.639210000000006</v>
      </c>
      <c r="X70" s="1">
        <f t="shared" si="22"/>
        <v>-62.290403790304296</v>
      </c>
      <c r="Y70" s="1">
        <f t="shared" si="23"/>
        <v>-38.432476124057104</v>
      </c>
    </row>
    <row r="71" spans="1:25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11"/>
        <v>-29.048999999999999</v>
      </c>
      <c r="H71" s="1">
        <f t="shared" si="15"/>
        <v>-26.556999999999999</v>
      </c>
      <c r="J71" s="3">
        <f t="shared" si="19"/>
        <v>23.443000000000001</v>
      </c>
      <c r="L71" s="1">
        <f t="shared" si="20"/>
        <v>50.000196019615764</v>
      </c>
      <c r="O71" s="1">
        <f t="shared" si="16"/>
        <v>-70.451750000000004</v>
      </c>
      <c r="P71" s="1">
        <f t="shared" si="21"/>
        <v>-13.583030000000001</v>
      </c>
      <c r="Q71" s="1">
        <f t="shared" si="17"/>
        <v>-62.567390000000003</v>
      </c>
      <c r="R71" s="1">
        <f t="shared" si="18"/>
        <v>-34.121790000000004</v>
      </c>
      <c r="X71" s="1">
        <f t="shared" si="22"/>
        <v>-63.884615397976098</v>
      </c>
      <c r="Y71" s="1">
        <f t="shared" si="23"/>
        <v>-37.898682538969936</v>
      </c>
    </row>
    <row r="72" spans="1:25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11"/>
        <v>-29.905999999999999</v>
      </c>
      <c r="H72" s="1">
        <f t="shared" si="15"/>
        <v>-27.425999999999998</v>
      </c>
      <c r="J72" s="3">
        <f t="shared" si="19"/>
        <v>22.574000000000002</v>
      </c>
      <c r="L72" s="1">
        <f t="shared" si="20"/>
        <v>50.000686285290122</v>
      </c>
      <c r="O72" s="1">
        <f t="shared" si="16"/>
        <v>-71.636229999999998</v>
      </c>
      <c r="P72" s="1">
        <f t="shared" si="21"/>
        <v>-12.90992</v>
      </c>
      <c r="Q72" s="1">
        <f t="shared" si="17"/>
        <v>-64.111349999999987</v>
      </c>
      <c r="R72" s="1">
        <f t="shared" si="18"/>
        <v>-33.583320000000001</v>
      </c>
      <c r="X72" s="1">
        <f t="shared" si="22"/>
        <v>-65.480740414469352</v>
      </c>
      <c r="Y72" s="1">
        <f t="shared" si="23"/>
        <v>-37.341613481456633</v>
      </c>
    </row>
    <row r="73" spans="1:25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11"/>
        <v>-30.768999999999998</v>
      </c>
      <c r="H73" s="1">
        <f t="shared" si="15"/>
        <v>-28.289000000000001</v>
      </c>
      <c r="J73" s="3">
        <f t="shared" si="19"/>
        <v>21.710999999999999</v>
      </c>
      <c r="L73" s="1">
        <f t="shared" si="20"/>
        <v>50.001531266552227</v>
      </c>
      <c r="O73" s="1">
        <f t="shared" si="16"/>
        <v>-72.814269999999993</v>
      </c>
      <c r="P73" s="1">
        <f t="shared" si="21"/>
        <v>-12.220419999999997</v>
      </c>
      <c r="Q73" s="1">
        <f t="shared" si="17"/>
        <v>-65.651070000000004</v>
      </c>
      <c r="R73" s="1">
        <f t="shared" si="18"/>
        <v>-33.022300000000001</v>
      </c>
      <c r="X73" s="1">
        <f t="shared" si="22"/>
        <v>-67.076269009305506</v>
      </c>
      <c r="Y73" s="1">
        <f t="shared" si="23"/>
        <v>-36.759786827250984</v>
      </c>
    </row>
    <row r="74" spans="1:25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11"/>
        <v>-31.637</v>
      </c>
      <c r="H74" s="1">
        <f t="shared" si="15"/>
        <v>-29.146999999999998</v>
      </c>
      <c r="J74" s="3">
        <f>H74+50</f>
        <v>20.853000000000002</v>
      </c>
      <c r="L74" s="1">
        <f t="shared" si="20"/>
        <v>50.001472178326914</v>
      </c>
      <c r="O74" s="1">
        <f t="shared" si="16"/>
        <v>-73.984020000000001</v>
      </c>
      <c r="P74" s="1">
        <f t="shared" si="21"/>
        <v>-11.513560000000002</v>
      </c>
      <c r="Q74" s="1">
        <f t="shared" si="17"/>
        <v>-67.185140000000004</v>
      </c>
      <c r="R74" s="1">
        <f t="shared" si="18"/>
        <v>-32.43732</v>
      </c>
      <c r="X74" s="1">
        <f t="shared" si="22"/>
        <v>-68.661791463351079</v>
      </c>
      <c r="Y74" s="1">
        <f t="shared" si="23"/>
        <v>-36.154778870758776</v>
      </c>
    </row>
    <row r="75" spans="1:25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11"/>
        <v>-32.511000000000003</v>
      </c>
      <c r="H75" s="1">
        <f t="shared" si="15"/>
        <v>-29.998000000000001</v>
      </c>
      <c r="J75" s="3">
        <f t="shared" ref="J75:J90" si="24">H75+50</f>
        <v>20.001999999999999</v>
      </c>
      <c r="L75" s="1">
        <f t="shared" si="20"/>
        <v>50.001142546945864</v>
      </c>
      <c r="O75" s="1">
        <f t="shared" si="16"/>
        <v>-75.146360000000001</v>
      </c>
      <c r="P75" s="1">
        <f t="shared" si="21"/>
        <v>-10.79116</v>
      </c>
      <c r="Q75" s="1">
        <f t="shared" si="17"/>
        <v>-68.713560000000001</v>
      </c>
      <c r="R75" s="1">
        <f t="shared" si="18"/>
        <v>-31.830200000000005</v>
      </c>
      <c r="X75" s="1">
        <f t="shared" si="22"/>
        <v>-70.240843852888901</v>
      </c>
      <c r="Y75" s="1">
        <f t="shared" si="23"/>
        <v>-35.527145229876268</v>
      </c>
    </row>
    <row r="76" spans="1:25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11"/>
        <v>-33.390999999999998</v>
      </c>
      <c r="H76" s="1">
        <f t="shared" si="15"/>
        <v>-30.843</v>
      </c>
      <c r="J76" s="3">
        <f t="shared" si="24"/>
        <v>19.157</v>
      </c>
      <c r="L76" s="1">
        <f t="shared" si="20"/>
        <v>50.001191835795275</v>
      </c>
      <c r="O76" s="1">
        <f t="shared" si="16"/>
        <v>-76.302260000000004</v>
      </c>
      <c r="P76" s="1">
        <f t="shared" si="21"/>
        <v>-10.052370000000002</v>
      </c>
      <c r="Q76" s="1">
        <f t="shared" si="17"/>
        <v>-70.237740000000002</v>
      </c>
      <c r="R76" s="1">
        <f t="shared" si="18"/>
        <v>-31.200530000000001</v>
      </c>
      <c r="X76" s="1">
        <f t="shared" si="22"/>
        <v>-71.818407017379172</v>
      </c>
      <c r="Y76" s="1">
        <f t="shared" si="23"/>
        <v>-34.874967614134938</v>
      </c>
    </row>
    <row r="77" spans="1:25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11"/>
        <v>-34.276000000000003</v>
      </c>
      <c r="H77" s="1">
        <f t="shared" si="15"/>
        <v>-31.68</v>
      </c>
      <c r="J77" s="3">
        <f t="shared" si="24"/>
        <v>18.32</v>
      </c>
      <c r="L77" s="1">
        <f t="shared" si="20"/>
        <v>50.000955720865974</v>
      </c>
      <c r="O77" s="1">
        <f t="shared" si="16"/>
        <v>-77.449750000000009</v>
      </c>
      <c r="P77" s="1">
        <f t="shared" si="21"/>
        <v>-9.2970399999999991</v>
      </c>
      <c r="Q77" s="1">
        <f t="shared" si="17"/>
        <v>-71.75527000000001</v>
      </c>
      <c r="R77" s="1">
        <f t="shared" si="18"/>
        <v>-30.547720000000002</v>
      </c>
      <c r="X77" s="1">
        <f t="shared" si="22"/>
        <v>-73.383157760765144</v>
      </c>
      <c r="Y77" s="1">
        <f t="shared" si="23"/>
        <v>-34.201482641216735</v>
      </c>
    </row>
    <row r="78" spans="1:25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11"/>
        <v>-35.167999999999999</v>
      </c>
      <c r="H78" s="1">
        <f t="shared" si="15"/>
        <v>-32.51</v>
      </c>
      <c r="J78" s="3">
        <f t="shared" si="24"/>
        <v>17.490000000000002</v>
      </c>
      <c r="L78" s="1">
        <f t="shared" si="20"/>
        <v>50.001396630494234</v>
      </c>
      <c r="O78" s="1">
        <f t="shared" si="16"/>
        <v>-78.591740000000001</v>
      </c>
      <c r="P78" s="1">
        <f t="shared" si="21"/>
        <v>-8.5262300000000018</v>
      </c>
      <c r="Q78" s="1">
        <f t="shared" si="17"/>
        <v>-73.269059999999996</v>
      </c>
      <c r="R78" s="1">
        <f t="shared" si="18"/>
        <v>-29.873269999999998</v>
      </c>
      <c r="X78" s="1">
        <f t="shared" si="22"/>
        <v>-74.953047307666182</v>
      </c>
      <c r="Y78" s="1">
        <f t="shared" si="23"/>
        <v>-33.501518440724418</v>
      </c>
    </row>
    <row r="79" spans="1:25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11"/>
        <v>-36.064999999999998</v>
      </c>
      <c r="H79" s="1">
        <f t="shared" si="15"/>
        <v>-33.331000000000003</v>
      </c>
      <c r="J79" s="3">
        <f t="shared" si="24"/>
        <v>16.668999999999997</v>
      </c>
      <c r="L79" s="1">
        <f>((G79-D79)^2+(B79-J79)^2)^0.5</f>
        <v>50.000584646581878</v>
      </c>
      <c r="O79" s="1">
        <f t="shared" si="16"/>
        <v>-79.724409999999992</v>
      </c>
      <c r="P79" s="1">
        <f t="shared" si="21"/>
        <v>-7.7378199999999975</v>
      </c>
      <c r="Q79" s="1">
        <f t="shared" si="17"/>
        <v>-74.775289999999998</v>
      </c>
      <c r="R79" s="1">
        <f t="shared" si="18"/>
        <v>-29.174179999999996</v>
      </c>
      <c r="X79" s="1">
        <f t="shared" si="22"/>
        <v>-76.506887435423437</v>
      </c>
      <c r="Y79" s="1">
        <f t="shared" si="23"/>
        <v>-32.77994903331799</v>
      </c>
    </row>
    <row r="80" spans="1:25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11"/>
        <v>-36.968000000000004</v>
      </c>
      <c r="H80" s="1">
        <f t="shared" si="15"/>
        <v>-34.143000000000001</v>
      </c>
      <c r="J80" s="3">
        <f t="shared" si="24"/>
        <v>15.856999999999999</v>
      </c>
      <c r="L80" s="1">
        <f t="shared" si="20"/>
        <v>50.000692795200344</v>
      </c>
      <c r="O80" s="1">
        <f t="shared" si="16"/>
        <v>-80.850520000000017</v>
      </c>
      <c r="P80" s="1">
        <f t="shared" si="21"/>
        <v>-6.9338399999999991</v>
      </c>
      <c r="Q80" s="1">
        <f t="shared" si="17"/>
        <v>-76.276280000000014</v>
      </c>
      <c r="R80" s="1">
        <f t="shared" si="18"/>
        <v>-28.453360000000004</v>
      </c>
      <c r="X80" s="1">
        <f t="shared" si="22"/>
        <v>-78.05396948945247</v>
      </c>
      <c r="Y80" s="1">
        <f t="shared" si="23"/>
        <v>-32.036629467831055</v>
      </c>
    </row>
    <row r="81" spans="1:25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11"/>
        <v>-37.878</v>
      </c>
      <c r="H81" s="1">
        <f t="shared" si="15"/>
        <v>-34.945999999999998</v>
      </c>
      <c r="J81" s="3">
        <f t="shared" si="24"/>
        <v>15.054000000000002</v>
      </c>
      <c r="L81" s="1">
        <f t="shared" si="20"/>
        <v>50.001715670564742</v>
      </c>
      <c r="O81" s="1">
        <f t="shared" si="16"/>
        <v>-81.971069999999997</v>
      </c>
      <c r="P81" s="1">
        <f t="shared" si="21"/>
        <v>-6.1142900000000022</v>
      </c>
      <c r="Q81" s="1">
        <f t="shared" si="17"/>
        <v>-77.773030000000006</v>
      </c>
      <c r="R81" s="1">
        <f t="shared" si="18"/>
        <v>-27.710810000000002</v>
      </c>
      <c r="X81" s="1">
        <f t="shared" si="22"/>
        <v>-79.605513343313206</v>
      </c>
      <c r="Y81" s="1">
        <f t="shared" si="23"/>
        <v>-31.266369702280315</v>
      </c>
    </row>
    <row r="82" spans="1:25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11"/>
        <v>-38.792999999999999</v>
      </c>
      <c r="H82" s="1">
        <f t="shared" si="15"/>
        <v>-35.738999999999997</v>
      </c>
      <c r="J82" s="3">
        <f t="shared" si="24"/>
        <v>14.261000000000003</v>
      </c>
      <c r="L82" s="1">
        <f t="shared" si="20"/>
        <v>50.000705695019946</v>
      </c>
      <c r="O82" s="1">
        <f t="shared" si="16"/>
        <v>-83.081330000000008</v>
      </c>
      <c r="P82" s="1">
        <f t="shared" si="21"/>
        <v>-5.2779900000000035</v>
      </c>
      <c r="Q82" s="1">
        <f t="shared" si="17"/>
        <v>-79.260809999999992</v>
      </c>
      <c r="R82" s="1">
        <f t="shared" si="18"/>
        <v>-26.944030000000005</v>
      </c>
      <c r="X82" s="1">
        <f t="shared" si="22"/>
        <v>-81.139783469305229</v>
      </c>
      <c r="Y82" s="1">
        <f t="shared" si="23"/>
        <v>-30.475242072595908</v>
      </c>
    </row>
    <row r="83" spans="1:25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11"/>
        <v>-39.713999999999999</v>
      </c>
      <c r="H83" s="1">
        <f t="shared" si="15"/>
        <v>-36.521000000000001</v>
      </c>
      <c r="J83" s="3">
        <f t="shared" si="24"/>
        <v>13.478999999999999</v>
      </c>
      <c r="L83" s="1">
        <f t="shared" si="20"/>
        <v>50.000775533985468</v>
      </c>
      <c r="O83" s="1">
        <f t="shared" si="16"/>
        <v>-84.184969999999993</v>
      </c>
      <c r="P83" s="1">
        <f t="shared" si="21"/>
        <v>-4.4260299999999999</v>
      </c>
      <c r="Q83" s="1">
        <f t="shared" si="17"/>
        <v>-80.742850000000004</v>
      </c>
      <c r="R83" s="1">
        <f t="shared" si="18"/>
        <v>-26.155429999999999</v>
      </c>
      <c r="X83" s="1">
        <f t="shared" si="22"/>
        <v>-82.672664940892389</v>
      </c>
      <c r="Y83" s="1">
        <f t="shared" si="23"/>
        <v>-29.659115815524629</v>
      </c>
    </row>
    <row r="84" spans="1:25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11"/>
        <v>-40.642000000000003</v>
      </c>
      <c r="H84" s="1">
        <f t="shared" si="15"/>
        <v>-37.292999999999999</v>
      </c>
      <c r="J84" s="3">
        <f t="shared" si="24"/>
        <v>12.707000000000001</v>
      </c>
      <c r="L84" s="1">
        <f t="shared" si="20"/>
        <v>50.000638765919788</v>
      </c>
      <c r="O84" s="1">
        <f t="shared" si="16"/>
        <v>-85.282200000000003</v>
      </c>
      <c r="P84" s="1">
        <f t="shared" si="21"/>
        <v>-3.5555300000000001</v>
      </c>
      <c r="Q84" s="1">
        <f t="shared" si="17"/>
        <v>-82.220240000000004</v>
      </c>
      <c r="R84" s="1">
        <f t="shared" si="18"/>
        <v>-25.34169</v>
      </c>
      <c r="X84" s="1">
        <f t="shared" si="22"/>
        <v>-84.194880057219862</v>
      </c>
      <c r="Y84" s="1">
        <f t="shared" si="23"/>
        <v>-28.820309933885095</v>
      </c>
    </row>
    <row r="85" spans="1:25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11"/>
        <v>-41.576999999999998</v>
      </c>
      <c r="H85" s="1">
        <f t="shared" si="15"/>
        <v>-38.052999999999997</v>
      </c>
      <c r="J85" s="3">
        <f t="shared" si="24"/>
        <v>11.947000000000003</v>
      </c>
      <c r="L85" s="1">
        <f t="shared" si="20"/>
        <v>50.000752194342041</v>
      </c>
      <c r="O85" s="1">
        <f t="shared" si="16"/>
        <v>-86.372839999999997</v>
      </c>
      <c r="P85" s="1">
        <f t="shared" si="21"/>
        <v>-2.6702200000000027</v>
      </c>
      <c r="Q85" s="1">
        <f t="shared" si="17"/>
        <v>-83.691479999999999</v>
      </c>
      <c r="R85" s="1">
        <f t="shared" si="18"/>
        <v>-24.506540000000001</v>
      </c>
      <c r="X85" s="1">
        <f t="shared" si="22"/>
        <v>-85.711374270762164</v>
      </c>
      <c r="Y85" s="1">
        <f t="shared" si="23"/>
        <v>-27.959079230036664</v>
      </c>
    </row>
    <row r="86" spans="1:25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11"/>
        <v>-42.518000000000001</v>
      </c>
      <c r="H86" s="1">
        <f t="shared" si="15"/>
        <v>-38.801000000000002</v>
      </c>
      <c r="J86" s="3">
        <f t="shared" si="24"/>
        <v>11.198999999999998</v>
      </c>
      <c r="L86" s="1">
        <f t="shared" si="20"/>
        <v>50.001065118655227</v>
      </c>
      <c r="O86" s="1">
        <f t="shared" si="16"/>
        <v>-87.455890000000011</v>
      </c>
      <c r="P86" s="1">
        <f t="shared" si="21"/>
        <v>-1.7700999999999985</v>
      </c>
      <c r="Q86" s="1">
        <f t="shared" si="17"/>
        <v>-85.155570000000012</v>
      </c>
      <c r="R86" s="1">
        <f t="shared" si="18"/>
        <v>-23.649979999999999</v>
      </c>
      <c r="X86" s="1">
        <f t="shared" si="22"/>
        <v>-87.229192652851125</v>
      </c>
      <c r="Y86" s="1">
        <f t="shared" si="23"/>
        <v>-27.07051929864615</v>
      </c>
    </row>
    <row r="87" spans="1:25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11"/>
        <v>-43.466000000000001</v>
      </c>
      <c r="H87" s="1">
        <f t="shared" si="15"/>
        <v>-39.536999999999999</v>
      </c>
      <c r="J87" s="3">
        <f t="shared" si="24"/>
        <v>10.463000000000001</v>
      </c>
      <c r="L87" s="1">
        <f t="shared" si="20"/>
        <v>50.000282639201153</v>
      </c>
      <c r="O87" s="1">
        <f t="shared" si="16"/>
        <v>-88.531620000000004</v>
      </c>
      <c r="P87" s="1">
        <f t="shared" si="21"/>
        <v>-0.84938000000000002</v>
      </c>
      <c r="Q87" s="1">
        <f t="shared" si="17"/>
        <v>-86.614100000000008</v>
      </c>
      <c r="R87" s="1">
        <f t="shared" si="18"/>
        <v>-22.765779999999999</v>
      </c>
      <c r="X87" s="1">
        <f t="shared" si="22"/>
        <v>-88.72565693489274</v>
      </c>
      <c r="Y87" s="1">
        <f t="shared" si="23"/>
        <v>-26.163032906497605</v>
      </c>
    </row>
    <row r="88" spans="1:25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11"/>
        <v>-44.421999999999997</v>
      </c>
      <c r="H88" s="1">
        <f t="shared" si="15"/>
        <v>-40.259</v>
      </c>
      <c r="J88" s="3">
        <f t="shared" si="24"/>
        <v>9.7409999999999997</v>
      </c>
      <c r="L88" s="1">
        <f t="shared" si="20"/>
        <v>50.000877612297963</v>
      </c>
      <c r="O88" s="1">
        <f t="shared" si="16"/>
        <v>-89.602550000000008</v>
      </c>
      <c r="P88" s="1">
        <f t="shared" si="21"/>
        <v>8.4269999999999623E-2</v>
      </c>
      <c r="Q88" s="1">
        <f t="shared" si="17"/>
        <v>-88.067389999999989</v>
      </c>
      <c r="R88" s="1">
        <f t="shared" si="18"/>
        <v>-21.862490000000001</v>
      </c>
      <c r="X88" s="1">
        <f t="shared" si="22"/>
        <v>-90.226182962306609</v>
      </c>
      <c r="Y88" s="1">
        <f t="shared" si="23"/>
        <v>-25.229924178405785</v>
      </c>
    </row>
    <row r="89" spans="1:25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11"/>
        <v>-45.386000000000003</v>
      </c>
      <c r="H89" s="1">
        <f t="shared" si="15"/>
        <v>-40.968000000000004</v>
      </c>
      <c r="J89" s="3">
        <f t="shared" si="24"/>
        <v>9.0319999999999965</v>
      </c>
      <c r="L89" s="1">
        <f t="shared" si="20"/>
        <v>50.000585476572176</v>
      </c>
      <c r="O89" s="1">
        <f t="shared" si="16"/>
        <v>-90.667040000000014</v>
      </c>
      <c r="P89" s="1">
        <f t="shared" si="21"/>
        <v>1.0357000000000025</v>
      </c>
      <c r="Q89" s="1">
        <f t="shared" si="17"/>
        <v>-89.51512000000001</v>
      </c>
      <c r="R89" s="1">
        <f t="shared" si="18"/>
        <v>-20.934379999999997</v>
      </c>
      <c r="X89" s="1">
        <f t="shared" si="22"/>
        <v>-91.719161233150245</v>
      </c>
      <c r="Y89" s="1">
        <f t="shared" si="23"/>
        <v>-24.272373745136971</v>
      </c>
    </row>
    <row r="90" spans="1:25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11"/>
        <v>-46.357999999999997</v>
      </c>
      <c r="H90" s="1">
        <f t="shared" si="15"/>
        <v>-41.661999999999999</v>
      </c>
      <c r="J90" s="3">
        <f t="shared" si="24"/>
        <v>8.338000000000001</v>
      </c>
      <c r="L90" s="1">
        <f t="shared" si="20"/>
        <v>50.00049415755808</v>
      </c>
      <c r="O90" s="1">
        <f t="shared" si="16"/>
        <v>-91.725940000000008</v>
      </c>
      <c r="P90" s="1">
        <f t="shared" si="21"/>
        <v>2.0049399999999986</v>
      </c>
      <c r="Q90" s="1">
        <f t="shared" si="17"/>
        <v>-90.957700000000003</v>
      </c>
      <c r="R90" s="1">
        <f t="shared" si="18"/>
        <v>-19.981860000000001</v>
      </c>
    </row>
  </sheetData>
  <pageMargins left="0.94488188976377963" right="0.47244094488188981" top="1.3779527559055118" bottom="0.6692913385826772" header="0.31496062992125984" footer="0.31496062992125984"/>
  <pageSetup paperSize="9" orientation="portrait" r:id="rId1"/>
  <headerFooter alignWithMargins="0">
    <oddHeader>&amp;L&amp;"V-ZUG Form,Bold"&amp;6
&amp;11V-ZUG AG&amp;R&amp;"EHP Symbols,Regular"&amp;46 1</oddHeader>
    <oddFooter>&amp;L&amp;"V-ZUG Form,Light"&amp;5&amp;F&amp;R&amp;"V-ZUG Text,Standard"&amp;11&amp;P/&amp;N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23"/>
  <sheetViews>
    <sheetView topLeftCell="D1" workbookViewId="0">
      <selection activeCell="V27" sqref="V27"/>
    </sheetView>
  </sheetViews>
  <sheetFormatPr baseColWidth="10" defaultColWidth="11.42578125" defaultRowHeight="13.5" x14ac:dyDescent="0.25"/>
  <cols>
    <col min="1" max="1" width="28" style="7" customWidth="1"/>
    <col min="2" max="6" width="11.42578125" style="7"/>
    <col min="7" max="7" width="11.42578125" style="7" customWidth="1"/>
    <col min="8" max="19" width="11.42578125" style="7"/>
    <col min="20" max="20" width="33.5703125" style="7" customWidth="1"/>
    <col min="21" max="21" width="19.140625" style="7" bestFit="1" customWidth="1"/>
    <col min="22" max="22" width="13.28515625" style="7" bestFit="1" customWidth="1"/>
    <col min="23" max="16384" width="11.42578125" style="7"/>
  </cols>
  <sheetData>
    <row r="3" spans="1:23" x14ac:dyDescent="0.25">
      <c r="B3" s="7" t="s">
        <v>128</v>
      </c>
      <c r="C3" s="7" t="s">
        <v>125</v>
      </c>
    </row>
    <row r="4" spans="1:23" x14ac:dyDescent="0.25">
      <c r="B4" s="15" t="s">
        <v>111</v>
      </c>
      <c r="G4" s="7">
        <f>B5-B7-B8-6</f>
        <v>0</v>
      </c>
      <c r="U4" s="7" t="s">
        <v>101</v>
      </c>
    </row>
    <row r="5" spans="1:23" ht="15" x14ac:dyDescent="0.25">
      <c r="A5" s="7" t="s">
        <v>91</v>
      </c>
      <c r="B5" s="4">
        <f>Berechnung!L12</f>
        <v>831</v>
      </c>
      <c r="U5" s="7" t="s">
        <v>125</v>
      </c>
    </row>
    <row r="6" spans="1:23" ht="15" x14ac:dyDescent="0.25">
      <c r="A6" s="7" t="s">
        <v>92</v>
      </c>
      <c r="B6" s="4">
        <f>Berechnung!L14</f>
        <v>22</v>
      </c>
    </row>
    <row r="7" spans="1:23" ht="15" x14ac:dyDescent="0.25">
      <c r="A7" s="7" t="s">
        <v>94</v>
      </c>
      <c r="B7" s="4">
        <f>Berechnung!L16</f>
        <v>756</v>
      </c>
      <c r="U7" s="7" t="s">
        <v>126</v>
      </c>
    </row>
    <row r="8" spans="1:23" ht="15" x14ac:dyDescent="0.25">
      <c r="A8" s="7" t="s">
        <v>93</v>
      </c>
      <c r="B8" s="4">
        <f>Berechnung!L18</f>
        <v>69</v>
      </c>
      <c r="U8" s="7" t="s">
        <v>127</v>
      </c>
    </row>
    <row r="9" spans="1:23" ht="15.75" thickBot="1" x14ac:dyDescent="0.3">
      <c r="A9" s="10" t="s">
        <v>96</v>
      </c>
      <c r="B9" s="13">
        <f>Berechnung!L20</f>
        <v>40</v>
      </c>
      <c r="V9" s="7" t="s">
        <v>170</v>
      </c>
      <c r="W9" s="7" t="s">
        <v>171</v>
      </c>
    </row>
    <row r="10" spans="1:23" ht="17.25" thickBot="1" x14ac:dyDescent="0.35">
      <c r="A10" s="7" t="s">
        <v>95</v>
      </c>
      <c r="B10" s="14">
        <f>'Geo. GR'!W15</f>
        <v>67.746493482942398</v>
      </c>
      <c r="C10" s="17">
        <f>'Geo. NR'!W15</f>
        <v>65.05584639898278</v>
      </c>
      <c r="D10" s="12" t="s">
        <v>102</v>
      </c>
      <c r="U10" s="16" t="s">
        <v>132</v>
      </c>
      <c r="V10" s="27">
        <f>'Federstärke 55NR'!B25</f>
        <v>-2316.0597249597631</v>
      </c>
      <c r="W10" s="41">
        <f>'Federstärke 55NR'!B26</f>
        <v>-559877.16571614123</v>
      </c>
    </row>
    <row r="11" spans="1:23" ht="16.5" x14ac:dyDescent="0.3">
      <c r="U11" s="16" t="s">
        <v>133</v>
      </c>
      <c r="V11" s="27">
        <f>'Federstärke 60 NR'!B25</f>
        <v>217306.42964009685</v>
      </c>
      <c r="W11" s="41">
        <f>'Federstärke 60 NR'!B26</f>
        <v>-372149.18621417013</v>
      </c>
    </row>
    <row r="12" spans="1:23" ht="16.5" x14ac:dyDescent="0.3">
      <c r="A12" s="7" t="s">
        <v>90</v>
      </c>
      <c r="B12" s="4">
        <v>5</v>
      </c>
      <c r="U12" s="16" t="s">
        <v>134</v>
      </c>
      <c r="V12" s="27">
        <f>'Federstärke 55 GR'!B25</f>
        <v>182377.24949315144</v>
      </c>
      <c r="W12" s="41">
        <f>'Federstärke 55 GR'!B26</f>
        <v>-314901.85174967773</v>
      </c>
    </row>
    <row r="13" spans="1:23" ht="16.5" x14ac:dyDescent="0.3">
      <c r="A13"/>
      <c r="B13"/>
      <c r="U13" s="16" t="s">
        <v>135</v>
      </c>
      <c r="V13" s="27">
        <f>'Federstärke 60 GR'!B25</f>
        <v>98789.9169032356</v>
      </c>
      <c r="W13" s="41">
        <f>'Federstärke 60 GR'!B26</f>
        <v>-466622.14284670289</v>
      </c>
    </row>
    <row r="14" spans="1:23" ht="16.5" x14ac:dyDescent="0.3">
      <c r="U14" s="42"/>
      <c r="V14" s="42"/>
      <c r="W14" s="42"/>
    </row>
    <row r="15" spans="1:23" ht="16.5" x14ac:dyDescent="0.3">
      <c r="A15" s="7" t="s">
        <v>100</v>
      </c>
      <c r="B15" s="11">
        <f>B5-B7-B8-6</f>
        <v>0</v>
      </c>
      <c r="C15" s="7" t="s">
        <v>105</v>
      </c>
      <c r="U15" s="42">
        <f>(IF(AND(Berechnung!L8="Normalraum",Berechnung!L10="55 cm"),V10,U16))</f>
        <v>-2316.0597249597631</v>
      </c>
      <c r="V15" s="42">
        <f>(IF(AND(Berechnung!L8="Normalraum",Berechnung!L10="55 cm"),W10,V16))</f>
        <v>-559877.16571614123</v>
      </c>
      <c r="W15" s="42"/>
    </row>
    <row r="16" spans="1:23" ht="16.5" x14ac:dyDescent="0.3">
      <c r="U16" s="42">
        <f>(IF(AND(Berechnung!L8="Normalraum",Berechnung!L10="60 cm"),V11,U17))</f>
        <v>0</v>
      </c>
      <c r="V16" s="42">
        <f>(IF(AND(Berechnung!L8="Normalraum",Berechnung!L10="60 cm"),W11,V17))</f>
        <v>0</v>
      </c>
      <c r="W16" s="42"/>
    </row>
    <row r="17" spans="1:23" ht="16.5" x14ac:dyDescent="0.3">
      <c r="A17" s="7" t="s">
        <v>97</v>
      </c>
      <c r="B17" s="4" t="s">
        <v>99</v>
      </c>
      <c r="C17" s="7" t="s">
        <v>106</v>
      </c>
      <c r="U17" s="42">
        <f>(IF(AND(Berechnung!L8="Grossraum",Berechnung!L10="55 cm"),V12,U18))</f>
        <v>0</v>
      </c>
      <c r="V17" s="42">
        <f>(IF(AND(Berechnung!L8="Grossraum",Berechnung!L10="55 cm"),W12,V18))</f>
        <v>0</v>
      </c>
      <c r="W17" s="42"/>
    </row>
    <row r="18" spans="1:23" ht="16.5" x14ac:dyDescent="0.3">
      <c r="A18" s="7" t="s">
        <v>98</v>
      </c>
      <c r="B18" s="4" t="s">
        <v>101</v>
      </c>
      <c r="C18" s="7" t="s">
        <v>107</v>
      </c>
      <c r="U18" s="42">
        <f>(IF(AND(Berechnung!L8="Grossraum",Berechnung!L10="60 cm"),V13,0))</f>
        <v>0</v>
      </c>
      <c r="V18" s="42">
        <f>(IF(AND(Berechnung!L8="Grossraum",Berechnung!L10="60 cm"),W13,0))</f>
        <v>0</v>
      </c>
      <c r="W18" s="42"/>
    </row>
    <row r="20" spans="1:23" x14ac:dyDescent="0.25">
      <c r="A20" s="7" t="s">
        <v>116</v>
      </c>
      <c r="B20" s="7">
        <f>'Geo. GR'!X89-('Geo. GR'!AE9)</f>
        <v>68.620838766849758</v>
      </c>
      <c r="C20" s="7">
        <f>'Geo. NR'!X89-('Geo. GR'!AE9)</f>
        <v>2.6597440303104065</v>
      </c>
      <c r="U20" s="7" t="s">
        <v>185</v>
      </c>
    </row>
    <row r="21" spans="1:23" x14ac:dyDescent="0.25">
      <c r="U21" s="7" t="s">
        <v>125</v>
      </c>
      <c r="V21" s="7" t="s">
        <v>186</v>
      </c>
    </row>
    <row r="22" spans="1:23" x14ac:dyDescent="0.25">
      <c r="U22" s="7" t="s">
        <v>101</v>
      </c>
      <c r="V22" s="7" t="s">
        <v>187</v>
      </c>
    </row>
    <row r="23" spans="1:23" x14ac:dyDescent="0.25">
      <c r="A23" s="7" t="s">
        <v>131</v>
      </c>
      <c r="B23" s="7">
        <f>IF(Berechnung!L8="Grossraum",B20,C20)</f>
        <v>2.6597440303104065</v>
      </c>
    </row>
  </sheetData>
  <conditionalFormatting sqref="B4">
    <cfRule type="colorScale" priority="5">
      <colorScale>
        <cfvo type="num" val="-1"/>
        <cfvo type="percentile" val="0"/>
        <cfvo type="num" val="1"/>
        <color rgb="FFFF0000"/>
        <color rgb="FF00B050"/>
        <color rgb="FFFF0000"/>
      </colorScale>
    </cfRule>
  </conditionalFormatting>
  <conditionalFormatting sqref="B15">
    <cfRule type="colorScale" priority="4">
      <colorScale>
        <cfvo type="num" val="-1"/>
        <cfvo type="percentile" val="0"/>
        <cfvo type="num" val="1"/>
        <color rgb="FFFF0000"/>
        <color rgb="FF00B050"/>
        <color rgb="FFFF0000"/>
      </colorScale>
    </cfRule>
  </conditionalFormatting>
  <conditionalFormatting sqref="B20:C20">
    <cfRule type="colorScale" priority="1">
      <colorScale>
        <cfvo type="num" val="-1"/>
        <cfvo type="num" val="0"/>
        <cfvo type="num" val="1"/>
        <color rgb="FFC00000"/>
        <color rgb="FF00B050"/>
        <color rgb="FF00B050"/>
      </colorScale>
    </cfRule>
  </conditionalFormatting>
  <dataValidations disablePrompts="1" count="3">
    <dataValidation type="custom" showInputMessage="1" showErrorMessage="1" error="Dimensionen untereinander nicht stimmig_x000a_" sqref="B8">
      <formula1>B5-B7-6</formula1>
    </dataValidation>
    <dataValidation type="list" allowBlank="1" showInputMessage="1" showErrorMessage="1" sqref="B17">
      <formula1>"55cm, 60cm"</formula1>
    </dataValidation>
    <dataValidation type="list" allowBlank="1" showInputMessage="1" showErrorMessage="1" sqref="B18">
      <formula1>"Normalraum, Grossraum"</formula1>
    </dataValidation>
  </dataValidations>
  <pageMargins left="0.94488188976377963" right="0.47244094488188981" top="1.3779527559055118" bottom="0.6692913385826772" header="0.31496062992125984" footer="0.31496062992125984"/>
  <pageSetup paperSize="9" orientation="portrait" r:id="rId1"/>
  <headerFooter alignWithMargins="0">
    <oddHeader>&amp;L&amp;"V-ZUG Form,Bold"&amp;6
&amp;11V-ZUG AG&amp;R&amp;"EHP Symbols,Regular"&amp;46 1</oddHeader>
    <oddFooter>&amp;L&amp;"V-ZUG Form,Light"&amp;5&amp;F&amp;R&amp;"V-ZUG Text,Standard"&amp;11&amp;P/&amp;N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2"/>
  <sheetViews>
    <sheetView showGridLines="0" tabSelected="1" workbookViewId="0">
      <selection activeCell="L8" sqref="L8"/>
    </sheetView>
  </sheetViews>
  <sheetFormatPr baseColWidth="10" defaultRowHeight="16.5" x14ac:dyDescent="0.3"/>
  <cols>
    <col min="1" max="9" width="11.42578125" style="32"/>
    <col min="10" max="10" width="34.7109375" style="32" customWidth="1"/>
    <col min="11" max="11" width="8.42578125" style="32" customWidth="1"/>
    <col min="12" max="12" width="14.7109375" style="32" customWidth="1"/>
    <col min="13" max="13" width="5.28515625" style="32" customWidth="1"/>
    <col min="14" max="14" width="8" style="32" customWidth="1"/>
    <col min="15" max="15" width="11.42578125" style="32" customWidth="1"/>
    <col min="16" max="22" width="11.42578125" style="32"/>
    <col min="23" max="16384" width="11.42578125" style="33"/>
  </cols>
  <sheetData>
    <row r="2" spans="10:12" x14ac:dyDescent="0.3">
      <c r="J2" s="47" t="s">
        <v>124</v>
      </c>
      <c r="K2" s="47"/>
    </row>
    <row r="3" spans="10:12" x14ac:dyDescent="0.3">
      <c r="J3" s="32" t="s">
        <v>152</v>
      </c>
    </row>
    <row r="7" spans="10:12" ht="17.25" thickBot="1" x14ac:dyDescent="0.35"/>
    <row r="8" spans="10:12" ht="18" thickTop="1" thickBot="1" x14ac:dyDescent="0.35">
      <c r="J8" s="34" t="s">
        <v>98</v>
      </c>
      <c r="K8" s="34"/>
      <c r="L8" s="20" t="s">
        <v>125</v>
      </c>
    </row>
    <row r="9" spans="10:12" ht="18" thickTop="1" thickBot="1" x14ac:dyDescent="0.35"/>
    <row r="10" spans="10:12" ht="18" thickTop="1" thickBot="1" x14ac:dyDescent="0.35">
      <c r="J10" s="34" t="s">
        <v>97</v>
      </c>
      <c r="K10" s="34"/>
      <c r="L10" s="20" t="s">
        <v>126</v>
      </c>
    </row>
    <row r="11" spans="10:12" ht="18" thickTop="1" thickBot="1" x14ac:dyDescent="0.35"/>
    <row r="12" spans="10:12" ht="18" thickTop="1" thickBot="1" x14ac:dyDescent="0.35">
      <c r="J12" s="34" t="s">
        <v>118</v>
      </c>
      <c r="K12" s="34" t="s">
        <v>70</v>
      </c>
      <c r="L12" s="20">
        <v>831</v>
      </c>
    </row>
    <row r="13" spans="10:12" ht="18" thickTop="1" thickBot="1" x14ac:dyDescent="0.35">
      <c r="J13" s="35"/>
      <c r="K13" s="35"/>
      <c r="L13" s="35"/>
    </row>
    <row r="14" spans="10:12" ht="18" thickTop="1" thickBot="1" x14ac:dyDescent="0.35">
      <c r="J14" s="34" t="s">
        <v>119</v>
      </c>
      <c r="K14" s="34" t="s">
        <v>71</v>
      </c>
      <c r="L14" s="20">
        <v>22</v>
      </c>
    </row>
    <row r="15" spans="10:12" ht="18" thickTop="1" thickBot="1" x14ac:dyDescent="0.35">
      <c r="J15" s="35"/>
      <c r="K15" s="35"/>
      <c r="L15" s="35"/>
    </row>
    <row r="16" spans="10:12" ht="18" thickTop="1" thickBot="1" x14ac:dyDescent="0.35">
      <c r="J16" s="34" t="s">
        <v>120</v>
      </c>
      <c r="K16" s="34" t="s">
        <v>72</v>
      </c>
      <c r="L16" s="20">
        <v>756</v>
      </c>
    </row>
    <row r="17" spans="10:23" ht="17.25" thickTop="1" x14ac:dyDescent="0.3">
      <c r="J17" s="35"/>
      <c r="K17" s="35"/>
      <c r="L17" s="35"/>
      <c r="M17" s="48" t="s">
        <v>153</v>
      </c>
    </row>
    <row r="18" spans="10:23" ht="17.25" thickBot="1" x14ac:dyDescent="0.35">
      <c r="J18" s="34" t="s">
        <v>121</v>
      </c>
      <c r="K18" s="34" t="s">
        <v>73</v>
      </c>
      <c r="L18" s="21">
        <f>L12-6-L16</f>
        <v>69</v>
      </c>
      <c r="M18" s="48"/>
    </row>
    <row r="19" spans="10:23" ht="18" thickTop="1" thickBot="1" x14ac:dyDescent="0.35">
      <c r="J19" s="35"/>
      <c r="K19" s="35"/>
      <c r="L19" s="35"/>
    </row>
    <row r="20" spans="10:23" ht="18" thickTop="1" thickBot="1" x14ac:dyDescent="0.35">
      <c r="J20" s="34" t="s">
        <v>122</v>
      </c>
      <c r="K20" s="34" t="s">
        <v>75</v>
      </c>
      <c r="L20" s="20">
        <v>40</v>
      </c>
    </row>
    <row r="21" spans="10:23" ht="17.25" thickTop="1" x14ac:dyDescent="0.3">
      <c r="J21" s="35"/>
      <c r="K21" s="35"/>
      <c r="L21" s="35"/>
    </row>
    <row r="22" spans="10:23" ht="17.25" thickBot="1" x14ac:dyDescent="0.35">
      <c r="J22" s="34" t="s">
        <v>123</v>
      </c>
      <c r="K22" s="34" t="s">
        <v>76</v>
      </c>
      <c r="L22" s="21">
        <f>IF(L8="Grossraum",ROUNDDOWN(Sockelhöhe!B10,0),ROUNDDOWN(Sockelhöhe!C10,0))</f>
        <v>65</v>
      </c>
    </row>
    <row r="23" spans="10:23" ht="18" thickTop="1" thickBot="1" x14ac:dyDescent="0.35">
      <c r="J23" s="35"/>
      <c r="K23" s="35"/>
      <c r="L23" s="35"/>
    </row>
    <row r="24" spans="10:23" ht="18" thickTop="1" thickBot="1" x14ac:dyDescent="0.35">
      <c r="J24" s="34" t="s">
        <v>155</v>
      </c>
      <c r="K24" s="34"/>
      <c r="L24" s="20">
        <v>10</v>
      </c>
      <c r="M24" s="36"/>
      <c r="N24" s="36"/>
      <c r="O24" s="37"/>
      <c r="P24" s="49"/>
      <c r="Q24" s="49"/>
      <c r="R24" s="49"/>
      <c r="S24" s="49"/>
      <c r="W24" s="32"/>
    </row>
    <row r="25" spans="10:23" ht="17.25" thickTop="1" x14ac:dyDescent="0.3">
      <c r="O25" s="37"/>
      <c r="P25" s="49"/>
      <c r="Q25" s="49"/>
      <c r="R25" s="49"/>
      <c r="S25" s="49"/>
    </row>
    <row r="26" spans="10:23" ht="36" thickBot="1" x14ac:dyDescent="0.35">
      <c r="J26" s="34" t="s">
        <v>136</v>
      </c>
      <c r="K26" s="34"/>
      <c r="L26" s="22" t="str">
        <f>IF(Sockelhöhe!B23&gt;0,"JA","NEIN")</f>
        <v>JA</v>
      </c>
      <c r="M26" s="38" t="s">
        <v>154</v>
      </c>
      <c r="O26" s="37"/>
    </row>
    <row r="27" spans="10:23" ht="17.25" thickTop="1" x14ac:dyDescent="0.3">
      <c r="O27" s="39"/>
      <c r="P27" s="49"/>
      <c r="Q27" s="49"/>
      <c r="R27" s="49"/>
      <c r="S27" s="49"/>
    </row>
    <row r="28" spans="10:23" ht="36" thickBot="1" x14ac:dyDescent="0.35">
      <c r="J28" s="34" t="s">
        <v>173</v>
      </c>
      <c r="K28" s="34"/>
      <c r="L28" s="22" t="str">
        <f>IF(Sockelhöhe!U15&lt;0,"JA","NEIN")</f>
        <v>JA</v>
      </c>
      <c r="M28" s="38" t="s">
        <v>174</v>
      </c>
    </row>
    <row r="29" spans="10:23" ht="16.5" customHeight="1" thickTop="1" x14ac:dyDescent="0.3"/>
    <row r="30" spans="10:23" ht="36" thickBot="1" x14ac:dyDescent="0.35">
      <c r="J30" s="34" t="s">
        <v>172</v>
      </c>
      <c r="K30" s="34"/>
      <c r="L30" s="22" t="str">
        <f>IF(Sockelhöhe!V15&lt;0,"JA","NEIN")</f>
        <v>JA</v>
      </c>
      <c r="M30" s="38" t="s">
        <v>175</v>
      </c>
      <c r="N30" s="51" t="s">
        <v>184</v>
      </c>
      <c r="O30" s="52" t="str">
        <f>IF(L8="Normalraum",Sockelhöhe!V21,Sockelhöhe!V22)</f>
        <v>W86403</v>
      </c>
      <c r="P30" s="51" t="s">
        <v>188</v>
      </c>
    </row>
    <row r="31" spans="10:23" ht="17.25" thickTop="1" x14ac:dyDescent="0.3"/>
    <row r="32" spans="10:23" ht="51" customHeight="1" x14ac:dyDescent="0.3"/>
  </sheetData>
  <sheetProtection algorithmName="SHA-512" hashValue="cFasLAIJhxXNnzPWWlUgkILtAQE8iB6QfQGR+4Yu+47MLGiffKYDdVwqSjLiRHkLIZ58vZg8bEKqy7oQYq98MA==" saltValue="7Vtr4PzKN10CjhdcBUWJIg==" spinCount="100000" sheet="1" objects="1" scenarios="1" selectLockedCells="1"/>
  <mergeCells count="4">
    <mergeCell ref="J2:K2"/>
    <mergeCell ref="M17:M18"/>
    <mergeCell ref="P24:S25"/>
    <mergeCell ref="P27:S27"/>
  </mergeCells>
  <conditionalFormatting sqref="L26">
    <cfRule type="containsText" dxfId="2" priority="3" operator="containsText" text="NEIN">
      <formula>NOT(ISERROR(SEARCH("NEIN",L26)))</formula>
    </cfRule>
  </conditionalFormatting>
  <conditionalFormatting sqref="L28">
    <cfRule type="containsText" dxfId="1" priority="2" operator="containsText" text="NEIN">
      <formula>NOT(ISERROR(SEARCH("NEIN",L28)))</formula>
    </cfRule>
  </conditionalFormatting>
  <conditionalFormatting sqref="L30">
    <cfRule type="containsText" dxfId="0" priority="1" operator="containsText" text="NEIN">
      <formula>NOT(ISERROR(SEARCH("NEIN",L30)))</formula>
    </cfRule>
  </conditionalFormatting>
  <dataValidations count="1">
    <dataValidation type="list" allowBlank="1" showInputMessage="1" showErrorMessage="1" sqref="L8">
      <formula1>Grossraum</formula1>
    </dataValidation>
  </dataValidations>
  <pageMargins left="0.7" right="0.7" top="0.78740157499999996" bottom="0.78740157499999996" header="0.3" footer="0.3"/>
  <pageSetup paperSize="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Sockelhöhe!$U$7:$U$8</xm:f>
          </x14:formula1>
          <xm:sqref>L10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4"/>
  <sheetViews>
    <sheetView showGridLines="0" zoomScaleNormal="100" workbookViewId="0">
      <selection activeCell="N30" sqref="N30"/>
    </sheetView>
  </sheetViews>
  <sheetFormatPr baseColWidth="10" defaultRowHeight="12.75" x14ac:dyDescent="0.2"/>
  <cols>
    <col min="1" max="1" width="13.42578125" style="43" customWidth="1"/>
    <col min="2" max="2" width="236.85546875" style="43" customWidth="1"/>
    <col min="3" max="16384" width="11.42578125" style="43"/>
  </cols>
  <sheetData>
    <row r="2" spans="1:8" x14ac:dyDescent="0.2">
      <c r="F2" s="44"/>
      <c r="G2" s="44"/>
      <c r="H2" s="44"/>
    </row>
    <row r="3" spans="1:8" ht="16.5" x14ac:dyDescent="0.3">
      <c r="A3" s="24" t="s">
        <v>182</v>
      </c>
      <c r="B3" s="50" t="s">
        <v>179</v>
      </c>
      <c r="C3" s="50"/>
      <c r="D3" s="50"/>
      <c r="E3" s="50"/>
    </row>
    <row r="4" spans="1:8" x14ac:dyDescent="0.2">
      <c r="A4" s="45"/>
      <c r="B4" s="45"/>
    </row>
    <row r="5" spans="1:8" ht="16.5" x14ac:dyDescent="0.3">
      <c r="A5" s="24" t="s">
        <v>153</v>
      </c>
      <c r="B5" s="50" t="s">
        <v>151</v>
      </c>
      <c r="C5" s="50"/>
      <c r="D5" s="50"/>
      <c r="E5" s="50"/>
    </row>
    <row r="6" spans="1:8" ht="16.5" x14ac:dyDescent="0.3">
      <c r="A6" s="28"/>
      <c r="B6" s="29"/>
      <c r="C6" s="19"/>
      <c r="D6" s="19"/>
      <c r="E6" s="19"/>
    </row>
    <row r="7" spans="1:8" ht="16.5" x14ac:dyDescent="0.3">
      <c r="A7" s="25" t="s">
        <v>154</v>
      </c>
      <c r="B7" s="50" t="s">
        <v>177</v>
      </c>
      <c r="C7" s="50"/>
      <c r="D7" s="50"/>
      <c r="E7" s="50"/>
    </row>
    <row r="8" spans="1:8" ht="16.5" x14ac:dyDescent="0.3">
      <c r="A8" s="30"/>
      <c r="B8" s="31"/>
      <c r="C8" s="40"/>
      <c r="D8" s="40"/>
      <c r="E8" s="40"/>
    </row>
    <row r="9" spans="1:8" ht="33" x14ac:dyDescent="0.3">
      <c r="A9" s="25" t="s">
        <v>176</v>
      </c>
      <c r="B9" s="40" t="s">
        <v>178</v>
      </c>
      <c r="C9" s="40"/>
      <c r="D9" s="40"/>
      <c r="E9" s="40"/>
    </row>
    <row r="10" spans="1:8" x14ac:dyDescent="0.2">
      <c r="A10" s="45"/>
      <c r="B10" s="46"/>
    </row>
    <row r="11" spans="1:8" ht="16.5" x14ac:dyDescent="0.3">
      <c r="A11" s="25" t="s">
        <v>174</v>
      </c>
      <c r="B11" s="50" t="s">
        <v>183</v>
      </c>
      <c r="C11" s="50"/>
      <c r="D11" s="50"/>
      <c r="E11" s="50"/>
    </row>
    <row r="12" spans="1:8" x14ac:dyDescent="0.2">
      <c r="A12" s="45"/>
      <c r="B12" s="45"/>
    </row>
    <row r="13" spans="1:8" ht="16.5" x14ac:dyDescent="0.3">
      <c r="A13" s="25" t="s">
        <v>175</v>
      </c>
      <c r="B13" s="50" t="s">
        <v>181</v>
      </c>
      <c r="C13" s="50"/>
      <c r="D13" s="50"/>
      <c r="E13" s="50"/>
    </row>
    <row r="14" spans="1:8" x14ac:dyDescent="0.2">
      <c r="A14" s="45"/>
      <c r="B14" s="45"/>
    </row>
  </sheetData>
  <sheetProtection algorithmName="SHA-512" hashValue="r1DkBUHR1au5zhVpuvng1h6RQ1G4FSVjAjfgAPHwiCeQ2CfsIc7sAeOXWcyABLe+BCdFqzx5t5TZ9edZ9kCCnQ==" saltValue="8tBPr0iQT7ceJOmjtQh88A==" spinCount="100000" sheet="1" objects="1" scenarios="1" selectLockedCells="1" selectUnlockedCells="1"/>
  <mergeCells count="5">
    <mergeCell ref="B5:E5"/>
    <mergeCell ref="B7:E7"/>
    <mergeCell ref="B11:E11"/>
    <mergeCell ref="B13:E13"/>
    <mergeCell ref="B3:E3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workbookViewId="0">
      <selection activeCell="W14" sqref="W14"/>
    </sheetView>
  </sheetViews>
  <sheetFormatPr baseColWidth="10" defaultColWidth="11.42578125" defaultRowHeight="13.5" x14ac:dyDescent="0.25"/>
  <cols>
    <col min="1" max="1" width="29.42578125" style="1" bestFit="1" customWidth="1"/>
    <col min="2" max="2" width="11.42578125" style="1"/>
    <col min="3" max="3" width="0.7109375" style="1" customWidth="1"/>
    <col min="4" max="6" width="11.42578125" style="1" customWidth="1"/>
    <col min="7" max="7" width="12.5703125" style="1" bestFit="1" customWidth="1"/>
    <col min="8" max="8" width="16.5703125" style="1" bestFit="1" customWidth="1"/>
    <col min="9" max="9" width="17.7109375" style="1" bestFit="1" customWidth="1"/>
    <col min="10" max="18" width="11.42578125" style="1" customWidth="1"/>
    <col min="19" max="16384" width="11.42578125" style="1"/>
  </cols>
  <sheetData>
    <row r="3" spans="1:18" x14ac:dyDescent="0.25">
      <c r="A3" s="1" t="s">
        <v>50</v>
      </c>
    </row>
    <row r="4" spans="1:18" x14ac:dyDescent="0.25">
      <c r="A4" s="6">
        <f>Berechnung!L24*1.05</f>
        <v>10.5</v>
      </c>
      <c r="B4" s="1" t="s">
        <v>108</v>
      </c>
      <c r="C4" s="5"/>
    </row>
    <row r="7" spans="1:18" x14ac:dyDescent="0.25">
      <c r="A7" s="1" t="s">
        <v>43</v>
      </c>
      <c r="C7" s="18"/>
    </row>
    <row r="8" spans="1:18" x14ac:dyDescent="0.25">
      <c r="A8" s="6">
        <f>Berechnung!L16</f>
        <v>756</v>
      </c>
      <c r="B8" s="1" t="s">
        <v>109</v>
      </c>
    </row>
    <row r="9" spans="1:18" x14ac:dyDescent="0.25">
      <c r="A9" s="1" t="s">
        <v>44</v>
      </c>
    </row>
    <row r="10" spans="1:18" x14ac:dyDescent="0.25">
      <c r="A10" s="6">
        <f>Berechnung!L14</f>
        <v>22</v>
      </c>
      <c r="B10" s="1" t="s">
        <v>109</v>
      </c>
    </row>
    <row r="13" spans="1:18" x14ac:dyDescent="0.25">
      <c r="A13" s="1" t="s">
        <v>59</v>
      </c>
    </row>
    <row r="14" spans="1:18" x14ac:dyDescent="0.25">
      <c r="A14" s="6" t="s">
        <v>58</v>
      </c>
      <c r="B14" s="1" t="s">
        <v>104</v>
      </c>
      <c r="R14" s="2"/>
    </row>
    <row r="15" spans="1:18" x14ac:dyDescent="0.25">
      <c r="A15"/>
      <c r="R15" s="2"/>
    </row>
    <row r="16" spans="1:18" x14ac:dyDescent="0.25">
      <c r="A16" s="1" t="s">
        <v>98</v>
      </c>
    </row>
    <row r="17" spans="1:9" ht="15" x14ac:dyDescent="0.25">
      <c r="A17" s="4" t="s">
        <v>52</v>
      </c>
      <c r="B17" s="1" t="s">
        <v>103</v>
      </c>
    </row>
    <row r="19" spans="1:9" x14ac:dyDescent="0.25">
      <c r="A19" s="1" t="s">
        <v>97</v>
      </c>
    </row>
    <row r="20" spans="1:9" ht="15" x14ac:dyDescent="0.25">
      <c r="A20" s="4" t="s">
        <v>99</v>
      </c>
      <c r="B20" s="1" t="s">
        <v>106</v>
      </c>
    </row>
    <row r="22" spans="1:9" x14ac:dyDescent="0.25">
      <c r="A22" s="1" t="s">
        <v>46</v>
      </c>
    </row>
    <row r="23" spans="1:9" ht="15" x14ac:dyDescent="0.25">
      <c r="A23" s="4" t="s">
        <v>53</v>
      </c>
    </row>
    <row r="25" spans="1:9" x14ac:dyDescent="0.25">
      <c r="A25" s="26" t="s">
        <v>169</v>
      </c>
      <c r="B25" s="23">
        <f>'Kraft 55 NR'!AL36</f>
        <v>-2316.0597249597631</v>
      </c>
    </row>
    <row r="26" spans="1:9" x14ac:dyDescent="0.25">
      <c r="A26" s="1" t="s">
        <v>168</v>
      </c>
      <c r="B26" s="23">
        <f>'Kraft 55 NR'!AL37</f>
        <v>-559877.16571614123</v>
      </c>
    </row>
    <row r="28" spans="1:9" x14ac:dyDescent="0.25">
      <c r="A28" s="1" t="s">
        <v>139</v>
      </c>
      <c r="D28" s="1">
        <v>9.5</v>
      </c>
    </row>
    <row r="29" spans="1:9" x14ac:dyDescent="0.25">
      <c r="A29" s="1" t="s">
        <v>140</v>
      </c>
      <c r="D29" s="1" t="s">
        <v>141</v>
      </c>
    </row>
    <row r="30" spans="1:9" x14ac:dyDescent="0.25">
      <c r="G30" s="1" t="s">
        <v>35</v>
      </c>
      <c r="H30" s="1" t="s">
        <v>148</v>
      </c>
      <c r="I30" s="1" t="s">
        <v>149</v>
      </c>
    </row>
    <row r="31" spans="1:9" x14ac:dyDescent="0.25">
      <c r="G31" s="1">
        <f>VLOOKUP(A23,G46:H47,2,FALSE)</f>
        <v>64</v>
      </c>
      <c r="H31" s="1">
        <f>VLOOKUP(A23,I46:J47,2,FALSE)</f>
        <v>5.4</v>
      </c>
      <c r="I31" s="1">
        <f>VLOOKUP(A23,G49:H50,2,FALSE)</f>
        <v>45</v>
      </c>
    </row>
    <row r="34" spans="7:16" x14ac:dyDescent="0.25">
      <c r="G34" s="1" t="s">
        <v>54</v>
      </c>
      <c r="H34" s="1">
        <v>10</v>
      </c>
    </row>
    <row r="35" spans="7:16" x14ac:dyDescent="0.25">
      <c r="G35" s="1" t="s">
        <v>55</v>
      </c>
      <c r="H35" s="1">
        <v>20</v>
      </c>
    </row>
    <row r="36" spans="7:16" x14ac:dyDescent="0.25">
      <c r="G36" s="1" t="s">
        <v>56</v>
      </c>
      <c r="H36" s="1">
        <v>30</v>
      </c>
    </row>
    <row r="37" spans="7:16" x14ac:dyDescent="0.25">
      <c r="G37" s="1" t="s">
        <v>57</v>
      </c>
      <c r="H37" s="1">
        <v>40</v>
      </c>
    </row>
    <row r="38" spans="7:16" x14ac:dyDescent="0.25">
      <c r="G38" s="1" t="s">
        <v>58</v>
      </c>
      <c r="H38" s="1">
        <v>50</v>
      </c>
    </row>
    <row r="40" spans="7:16" x14ac:dyDescent="0.25">
      <c r="G40" s="1" t="s">
        <v>99</v>
      </c>
    </row>
    <row r="41" spans="7:16" x14ac:dyDescent="0.25">
      <c r="G41" s="1" t="s">
        <v>110</v>
      </c>
    </row>
    <row r="43" spans="7:16" x14ac:dyDescent="0.25">
      <c r="G43" s="1" t="s">
        <v>52</v>
      </c>
      <c r="H43" s="1">
        <v>54</v>
      </c>
      <c r="I43" s="1" t="s">
        <v>52</v>
      </c>
      <c r="J43" s="1">
        <v>64</v>
      </c>
      <c r="K43" s="1" t="s">
        <v>52</v>
      </c>
      <c r="L43" s="1">
        <v>4.0599999999999996</v>
      </c>
      <c r="M43" s="1" t="s">
        <v>52</v>
      </c>
      <c r="N43" s="1">
        <v>5.4</v>
      </c>
      <c r="O43" s="1" t="s">
        <v>52</v>
      </c>
      <c r="P43" s="1">
        <v>45</v>
      </c>
    </row>
    <row r="44" spans="7:16" x14ac:dyDescent="0.25">
      <c r="G44" s="1" t="s">
        <v>60</v>
      </c>
      <c r="H44" s="1">
        <v>64</v>
      </c>
      <c r="I44" s="1" t="s">
        <v>60</v>
      </c>
      <c r="J44" s="1">
        <v>80</v>
      </c>
      <c r="K44" s="1" t="s">
        <v>60</v>
      </c>
      <c r="L44" s="1">
        <v>5.4</v>
      </c>
      <c r="M44" s="1" t="s">
        <v>60</v>
      </c>
      <c r="N44" s="1">
        <v>7.2</v>
      </c>
      <c r="O44" s="1" t="s">
        <v>60</v>
      </c>
      <c r="P44" s="1">
        <v>36</v>
      </c>
    </row>
    <row r="46" spans="7:16" x14ac:dyDescent="0.25">
      <c r="G46" s="1" t="s">
        <v>52</v>
      </c>
      <c r="H46" s="1">
        <f>VLOOKUP(A17,G43:H44,2,FALSE)</f>
        <v>54</v>
      </c>
      <c r="I46" s="1" t="s">
        <v>52</v>
      </c>
      <c r="J46" s="1">
        <f>VLOOKUP(A17,K43:L44,2,FALSE)</f>
        <v>4.0599999999999996</v>
      </c>
    </row>
    <row r="47" spans="7:16" x14ac:dyDescent="0.25">
      <c r="G47" s="1" t="s">
        <v>53</v>
      </c>
      <c r="H47" s="1">
        <f>VLOOKUP(A17,I43:J44,2,FALSE)</f>
        <v>64</v>
      </c>
      <c r="I47" s="1" t="s">
        <v>53</v>
      </c>
      <c r="J47" s="1">
        <f>VLOOKUP(A17,M43:N44,2,FALSE)</f>
        <v>5.4</v>
      </c>
    </row>
    <row r="49" spans="7:8" x14ac:dyDescent="0.25">
      <c r="G49" s="1" t="s">
        <v>52</v>
      </c>
      <c r="H49" s="1">
        <v>45</v>
      </c>
    </row>
    <row r="50" spans="7:8" x14ac:dyDescent="0.25">
      <c r="G50" s="1" t="s">
        <v>53</v>
      </c>
      <c r="H50" s="1">
        <f>VLOOKUP(A17,O43:P44,2,FALSE)</f>
        <v>45</v>
      </c>
    </row>
  </sheetData>
  <dataConsolidate>
    <dataRefs count="2">
      <dataRef ref="D23:E25" sheet="Federstärke 55NR"/>
      <dataRef name="Design"/>
    </dataRefs>
  </dataConsolidate>
  <conditionalFormatting sqref="A25:B25">
    <cfRule type="cellIs" dxfId="12" priority="18" operator="lessThan">
      <formula>0</formula>
    </cfRule>
  </conditionalFormatting>
  <conditionalFormatting sqref="A25">
    <cfRule type="iconSet" priority="11">
      <iconSet showValue="0" reverse="1">
        <cfvo type="percent" val="0"/>
        <cfvo type="num" val="-0.2"/>
        <cfvo type="num" val="0"/>
      </iconSet>
    </cfRule>
    <cfRule type="iconSet" priority="15">
      <iconSet iconSet="3Symbols">
        <cfvo type="percent" val="0"/>
        <cfvo type="percent" val="33"/>
        <cfvo type="percent" val="67"/>
      </iconSet>
    </cfRule>
  </conditionalFormatting>
  <conditionalFormatting sqref="C4">
    <cfRule type="iconSet" priority="3">
      <iconSet iconSet="3Symbols" showValue="0" reverse="1">
        <cfvo type="percent" val="0"/>
        <cfvo type="num" val="-0.2"/>
        <cfvo type="num" val="0"/>
      </iconSet>
    </cfRule>
  </conditionalFormatting>
  <conditionalFormatting sqref="C28">
    <cfRule type="dataBar" priority="6">
      <dataBar>
        <cfvo type="min"/>
        <cfvo type="max"/>
        <color rgb="FF638EC6"/>
      </dataBar>
    </cfRule>
  </conditionalFormatting>
  <conditionalFormatting sqref="C4">
    <cfRule type="cellIs" dxfId="11" priority="4" operator="greaterThan">
      <formula>0</formula>
    </cfRule>
    <cfRule type="cellIs" dxfId="10" priority="5" operator="lessThan">
      <formula>0</formula>
    </cfRule>
  </conditionalFormatting>
  <dataValidations xWindow="67" yWindow="538" count="4">
    <dataValidation type="list" allowBlank="1" showErrorMessage="1" prompt="Hallo_x000a_" sqref="A23">
      <formula1>Feder</formula1>
    </dataValidation>
    <dataValidation type="list" showInputMessage="1" showErrorMessage="1" sqref="A14:A15">
      <formula1>Design</formula1>
    </dataValidation>
    <dataValidation type="list" showInputMessage="1" showErrorMessage="1" sqref="A17">
      <formula1>Raum</formula1>
    </dataValidation>
    <dataValidation type="list" showInputMessage="1" showErrorMessage="1" sqref="A20">
      <formula1>Breite</formula1>
    </dataValidation>
  </dataValidations>
  <pageMargins left="0.94488188976377963" right="0.47244094488188981" top="1.3779527559055118" bottom="0.6692913385826772" header="0.31496062992125984" footer="0.31496062992125984"/>
  <pageSetup paperSize="9" orientation="portrait" r:id="rId1"/>
  <headerFooter alignWithMargins="0">
    <oddHeader>&amp;L&amp;"V-ZUG Form,Bold"&amp;6
&amp;11V-ZUG AG&amp;R&amp;"EHP Symbols,Regular"&amp;46 1</oddHeader>
    <oddFooter>&amp;L&amp;"V-ZUG Form,Light"&amp;5&amp;F&amp;R&amp;"V-ZUG Text,Standard"&amp;11&amp;P/&amp;N</oddFooter>
  </headerFooter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0502735F-D4AE-4428-9CC2-F091158C82B0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Symbols" iconId="1"/>
              <x14:cfIcon iconSet="3Symbols" iconId="0"/>
            </x14:iconSet>
          </x14:cfRule>
          <xm:sqref>C7</xm:sqref>
        </x14:conditionalFormatting>
        <x14:conditionalFormatting xmlns:xm="http://schemas.microsoft.com/office/excel/2006/main">
          <x14:cfRule type="iconSet" priority="1" id="{854F2C37-5ADB-4B83-8CE0-B2324ECD832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TrafficLights1" iconId="1"/>
              <x14:cfIcon iconSet="3Symbols" iconId="0"/>
            </x14:iconSet>
          </x14:cfRule>
          <xm:sqref>B25:B26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90"/>
  <sheetViews>
    <sheetView topLeftCell="AE1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1" width="11.42578125" style="2"/>
    <col min="12" max="12" width="10.5703125" style="1" customWidth="1"/>
    <col min="13" max="36" width="11.42578125" style="1"/>
    <col min="37" max="37" width="21.7109375" style="1" bestFit="1" customWidth="1"/>
    <col min="38" max="38" width="12.5703125" style="1" bestFit="1" customWidth="1"/>
    <col min="39" max="39" width="17.140625" style="1" bestFit="1" customWidth="1"/>
    <col min="40" max="40" width="20.140625" style="1" bestFit="1" customWidth="1"/>
    <col min="41" max="43" width="11.42578125" style="1"/>
    <col min="44" max="44" width="22.140625" style="1" bestFit="1" customWidth="1"/>
    <col min="45" max="45" width="11.42578125" style="1"/>
    <col min="46" max="46" width="17.140625" style="1" bestFit="1" customWidth="1"/>
    <col min="47" max="47" width="20.140625" style="1" bestFit="1" customWidth="1"/>
    <col min="48" max="48" width="22.140625" style="1" bestFit="1" customWidth="1"/>
    <col min="49" max="16384" width="11.42578125" style="1"/>
  </cols>
  <sheetData>
    <row r="1" spans="1:48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10</v>
      </c>
      <c r="Q1" s="1" t="s">
        <v>11</v>
      </c>
      <c r="R1" s="1" t="s">
        <v>12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40</v>
      </c>
      <c r="AB1" s="1" t="s">
        <v>41</v>
      </c>
      <c r="AC1" s="1" t="s">
        <v>24</v>
      </c>
      <c r="AD1" s="1" t="s">
        <v>25</v>
      </c>
      <c r="AE1" s="1" t="s">
        <v>39</v>
      </c>
      <c r="AF1" s="1" t="s">
        <v>26</v>
      </c>
      <c r="AG1" s="1" t="s">
        <v>27</v>
      </c>
      <c r="AH1" s="1" t="s">
        <v>28</v>
      </c>
      <c r="AI1" s="1" t="s">
        <v>29</v>
      </c>
      <c r="AK1" s="1" t="s">
        <v>30</v>
      </c>
      <c r="AL1" s="1" t="s">
        <v>31</v>
      </c>
      <c r="AM1" s="1" t="s">
        <v>160</v>
      </c>
      <c r="AN1" s="1" t="s">
        <v>161</v>
      </c>
      <c r="AO1" s="1" t="s">
        <v>31</v>
      </c>
      <c r="AP1" s="1" t="s">
        <v>32</v>
      </c>
      <c r="AQ1" s="1" t="s">
        <v>42</v>
      </c>
      <c r="AR1" s="1" t="s">
        <v>162</v>
      </c>
      <c r="AT1" s="1" t="s">
        <v>163</v>
      </c>
      <c r="AU1" s="1" t="s">
        <v>164</v>
      </c>
      <c r="AV1" s="1" t="s">
        <v>165</v>
      </c>
    </row>
    <row r="2" spans="1:48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M2" s="1">
        <f>(G2-G3)/(B3-B2)</f>
        <v>-1.5084175084175084</v>
      </c>
      <c r="N2" s="1">
        <f>(B2+B3)*(B3-B2)/(B3-B2)+(G3-G2)*(G3+G2)/(B3-B2)</f>
        <v>1.9455420875420879</v>
      </c>
      <c r="O2" s="1">
        <f>(D2-D3)/(J3-J2)</f>
        <v>-3.0187713310580278</v>
      </c>
      <c r="P2" s="1">
        <f>(J2+J3)*(J3-J2)/(J3-J2)+(D3-D2)*(D3+D2)/(J3-J2)</f>
        <v>105.92620648464165</v>
      </c>
      <c r="Q2" s="1">
        <f>0.5*(P2-N2)/(M2-O2)</f>
        <v>34.422617680177879</v>
      </c>
      <c r="R2" s="1">
        <f>0.5*(M2*P2-N2*O2)/(M2-O2)</f>
        <v>-50.950908150571344</v>
      </c>
      <c r="T2" s="1">
        <f>G2+$S$7*(J2-B2)+$S$9*(G2-D2)</f>
        <v>-125</v>
      </c>
      <c r="U2" s="1">
        <f>B2+$S$7*(G2-D2)+$S$9*(B2-J2)</f>
        <v>-5</v>
      </c>
      <c r="V2" s="1">
        <v>-194.48</v>
      </c>
      <c r="W2" s="1">
        <v>30.96</v>
      </c>
      <c r="X2" s="1">
        <f t="shared" ref="X2:X65" si="0">((T2-$V$2)^2+(U2-$W$2)^2)^0.5</f>
        <v>78.234212464880088</v>
      </c>
      <c r="Y2" s="1">
        <f>G2+$S$12*(J2-B2)+$S$14*(G2-D2)</f>
        <v>-17.5</v>
      </c>
      <c r="Z2" s="1">
        <f>B2+$S$12*(G2-D2)+$S$14*(B2-J2)</f>
        <v>331.37</v>
      </c>
      <c r="AA2" s="1">
        <f>G2+$S$18*(J2-B2)+$S$20*(G2-D2)</f>
        <v>14.899999999999999</v>
      </c>
      <c r="AB2" s="1">
        <f>B2+$S$18*(G2-D2)+$S$20*(B2-J2)</f>
        <v>267.5</v>
      </c>
      <c r="AC2" s="1">
        <f>AJ2*((AG2-Q2)^2+(AH2-R2)^2)^0.5</f>
        <v>-32.468764667603722</v>
      </c>
      <c r="AD2" s="1">
        <f>Y2-Q2</f>
        <v>-51.922617680177879</v>
      </c>
      <c r="AE2" s="1">
        <f>AA2-Q2</f>
        <v>-19.522617680177881</v>
      </c>
      <c r="AF2" s="1">
        <f>((T2-$V$2)*(Q2-T2)+(U2-$W$2)*(R2-U2))/(($V$2-T2)^2+($W$2-U2)^2)</f>
        <v>2.0797135527924926</v>
      </c>
      <c r="AG2" s="1">
        <f>T2+AF2*(T2-$V$2)</f>
        <v>19.498497648022351</v>
      </c>
      <c r="AH2" s="1">
        <f>U2+AF2*(U2-$W$2)</f>
        <v>-79.786499358418041</v>
      </c>
      <c r="AI2" s="1">
        <f>AH2-R2</f>
        <v>-28.835591207846697</v>
      </c>
      <c r="AJ2" s="1">
        <f>SIGN(AI2)</f>
        <v>-1</v>
      </c>
      <c r="AK2" s="1">
        <f>9.81*AK10</f>
        <v>117.72</v>
      </c>
      <c r="AL2" s="1">
        <f>AK5*9.81</f>
        <v>53.955000000000005</v>
      </c>
      <c r="AM2" s="1">
        <f>($AK$39+$AK$42*(X2-$X$2))*1.005</f>
        <v>237.88349999999997</v>
      </c>
      <c r="AN2" s="1">
        <f t="shared" ref="AN2:AN65" si="1">AM2*AC2</f>
        <v>-7723.7833798059091</v>
      </c>
      <c r="AO2" s="1">
        <f>$AL$2*AD2</f>
        <v>-2801.4848369339979</v>
      </c>
      <c r="AP2" s="1">
        <f>$AL$5*AE2</f>
        <v>-2010.9272341467229</v>
      </c>
      <c r="AQ2" s="1">
        <f>AO2+AP2</f>
        <v>-4812.412071080721</v>
      </c>
      <c r="AR2" s="1">
        <f>AQ2-AN2</f>
        <v>2911.3713087251881</v>
      </c>
      <c r="AT2" s="1">
        <f>($AK$45+$AK$48*(X2-$X$2))*0.965</f>
        <v>296.255</v>
      </c>
      <c r="AU2" s="1">
        <f>AT2*AC2</f>
        <v>-9619.0338766009409</v>
      </c>
      <c r="AV2" s="1">
        <f>AQ2-AU2</f>
        <v>4806.6218055202198</v>
      </c>
    </row>
    <row r="3" spans="1:48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2">A3</f>
        <v>0.89600000000000002</v>
      </c>
      <c r="H3" s="1">
        <f t="shared" ref="H3:H39" si="3">E3</f>
        <v>0.58599999999999997</v>
      </c>
      <c r="J3" s="3">
        <f t="shared" ref="J3:J66" si="4">H3+50</f>
        <v>50.585999999999999</v>
      </c>
      <c r="L3" s="1">
        <f t="shared" ref="L3:L66" si="5">((G3-D3)^2+(B3-J3)^2)^0.5</f>
        <v>49.999621928570619</v>
      </c>
      <c r="M3" s="1">
        <f t="shared" ref="M3:M66" si="6">(G3-G4)/(B4-B3)</f>
        <v>-1.2863777089783281</v>
      </c>
      <c r="N3" s="1">
        <f t="shared" ref="N3:N66" si="7">(B3+B4)*(B4-B3)/(B4-B3)+(G4-G3)*(G4+G3)/(B4-B3)</f>
        <v>5.2081687306501561</v>
      </c>
      <c r="O3" s="1">
        <f t="shared" ref="O3:O66" si="8">(D3-D4)/(J4-J3)</f>
        <v>-2.7291666666666567</v>
      </c>
      <c r="P3" s="1">
        <f t="shared" ref="P3:P66" si="9">(J3+J4)*(J4-J3)/(J4-J3)+(D4-D3)*(D4+D3)/(J4-J3)</f>
        <v>116.09956249999993</v>
      </c>
      <c r="Q3" s="1">
        <f t="shared" ref="Q3:Q66" si="10">0.5*(P3-N3)/(M3-O3)</f>
        <v>38.429526778130686</v>
      </c>
      <c r="R3" s="1">
        <f t="shared" ref="R3:R66" si="11">0.5*(M3*P3-N3*O3)/(M3-O3)</f>
        <v>-46.830802248647991</v>
      </c>
      <c r="S3" s="1">
        <v>125</v>
      </c>
      <c r="T3" s="1">
        <f t="shared" ref="T3:T66" si="12">G3+$S$7*(J3-B3)+$S$9*(G3-D3)</f>
        <v>-124.17129999999999</v>
      </c>
      <c r="U3" s="1">
        <f t="shared" ref="U3:U66" si="13">B3+$S$7*(G3-D3)+$S$9*(B3-J3)</f>
        <v>-2.2227000000000006</v>
      </c>
      <c r="X3" s="1">
        <f t="shared" si="0"/>
        <v>77.745770785168759</v>
      </c>
      <c r="Y3" s="1">
        <f t="shared" ref="Y3:Y68" si="14">G3+$S$12*(J3-B3)+$S$14*(G3-D3)</f>
        <v>-10.815479799999999</v>
      </c>
      <c r="Z3" s="1">
        <f t="shared" ref="Z3:Z66" si="15">B3+$S$12*(G3-D3)+$S$14*(B3-J3)</f>
        <v>332.21653079999993</v>
      </c>
      <c r="AA3" s="1">
        <f t="shared" ref="AA3:AA66" si="16">G3+$S$18*(J3-B3)+$S$20*(G3-D3)</f>
        <v>20.464165999999999</v>
      </c>
      <c r="AB3" s="1">
        <f t="shared" ref="AB3:AB66" si="17">B3+$S$18*(G3-D3)+$S$20*(B3-J3)</f>
        <v>267.79104599999994</v>
      </c>
      <c r="AC3" s="1">
        <f t="shared" ref="AC3:AC66" si="18">AJ3*((AG3-Q3)^2+(AH3-R3)^2)^0.5</f>
        <v>-29.058773915868585</v>
      </c>
      <c r="AD3" s="1">
        <f t="shared" ref="AD3:AD66" si="19">Y3-Q3</f>
        <v>-49.245006578130685</v>
      </c>
      <c r="AE3" s="1">
        <f t="shared" ref="AE3:AE66" si="20">AA3-Q3</f>
        <v>-17.965360778130687</v>
      </c>
      <c r="AF3" s="1">
        <f t="shared" ref="AF3:AF66" si="21">((T3-$V$2)*(Q3-T3)+(U3-$W$2)*(R3-U3))/(($V$2-T3)^2+($W$2-U3)^2)</f>
        <v>2.1362682168481468</v>
      </c>
      <c r="AG3" s="1">
        <f t="shared" ref="AG3:AG66" si="22">T3+AF3*(T3-$V$2)</f>
        <v>26.026941177911326</v>
      </c>
      <c r="AH3" s="1">
        <f t="shared" ref="AH3:AH66" si="23">U3+AF3*(U3-$W$2)</f>
        <v>-73.109847359207009</v>
      </c>
      <c r="AI3" s="1">
        <f t="shared" ref="AI3:AI67" si="24">AH3-R3</f>
        <v>-26.279045110559018</v>
      </c>
      <c r="AJ3" s="1">
        <f t="shared" ref="AJ3:AJ66" si="25">SIGN(AI3)</f>
        <v>-1</v>
      </c>
      <c r="AL3" s="1" t="s">
        <v>32</v>
      </c>
      <c r="AM3" s="1">
        <f t="shared" ref="AM3:AM66" si="26">($AK$39+$AK$42*(X3-$X$2))*1.005</f>
        <v>235.89051141427385</v>
      </c>
      <c r="AN3" s="1">
        <f t="shared" si="1"/>
        <v>-6854.6890400860011</v>
      </c>
      <c r="AO3" s="1">
        <f t="shared" ref="AO3:AO66" si="27">$AL$2*AD3</f>
        <v>-2657.0143299230413</v>
      </c>
      <c r="AP3" s="1">
        <f t="shared" ref="AP3:AP66" si="28">$AL$5*AE3</f>
        <v>-1850.5219869513517</v>
      </c>
      <c r="AQ3" s="1">
        <f t="shared" ref="AQ3:AQ66" si="29">AO3+AP3</f>
        <v>-4507.5363168743934</v>
      </c>
      <c r="AR3" s="1">
        <f t="shared" ref="AR3:AR66" si="30">AQ3-AN3</f>
        <v>2347.1527232116077</v>
      </c>
      <c r="AT3" s="1">
        <f t="shared" ref="AT3:AT66" si="31">($AK$45+$AK$48*(X3-$X$2))*0.965</f>
        <v>293.70973040702427</v>
      </c>
      <c r="AU3" s="1">
        <f t="shared" ref="AU3:AU66" si="32">AT3*AC3</f>
        <v>-8534.8446527884316</v>
      </c>
      <c r="AV3" s="1">
        <f t="shared" ref="AV3:AV66" si="33">AQ3-AU3</f>
        <v>4027.3083359140383</v>
      </c>
    </row>
    <row r="4" spans="1:48" ht="15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2"/>
        <v>1.7270000000000001</v>
      </c>
      <c r="H4" s="1">
        <f t="shared" si="3"/>
        <v>1.21</v>
      </c>
      <c r="J4" s="3">
        <f t="shared" si="4"/>
        <v>51.21</v>
      </c>
      <c r="L4" s="1">
        <f t="shared" si="5"/>
        <v>50.000459247890916</v>
      </c>
      <c r="M4" s="1">
        <f t="shared" si="6"/>
        <v>-1.0973837209302328</v>
      </c>
      <c r="N4" s="1">
        <f t="shared" si="7"/>
        <v>7.7868880813953503</v>
      </c>
      <c r="O4" s="1">
        <f t="shared" si="8"/>
        <v>-2.5069337442218766</v>
      </c>
      <c r="P4" s="1">
        <f t="shared" si="9"/>
        <v>124.55592912172571</v>
      </c>
      <c r="Q4" s="1">
        <f t="shared" si="10"/>
        <v>41.420680043566712</v>
      </c>
      <c r="R4" s="1">
        <f t="shared" si="11"/>
        <v>-41.560935948972201</v>
      </c>
      <c r="S4" s="1">
        <v>5</v>
      </c>
      <c r="T4" s="1">
        <f t="shared" si="12"/>
        <v>-123.37249999999999</v>
      </c>
      <c r="U4" s="1">
        <f t="shared" si="13"/>
        <v>0.60550000000000015</v>
      </c>
      <c r="X4" s="1">
        <f t="shared" si="0"/>
        <v>77.315407432800868</v>
      </c>
      <c r="Y4" s="1">
        <f t="shared" si="14"/>
        <v>-4.1976870000000002</v>
      </c>
      <c r="Z4" s="1">
        <f t="shared" si="15"/>
        <v>333.021928</v>
      </c>
      <c r="AA4" s="1">
        <f t="shared" si="16"/>
        <v>25.953809999999997</v>
      </c>
      <c r="AB4" s="1">
        <f t="shared" si="17"/>
        <v>268.05948999999998</v>
      </c>
      <c r="AC4" s="1">
        <f t="shared" si="18"/>
        <v>-25.918051859618991</v>
      </c>
      <c r="AD4" s="1">
        <f t="shared" si="19"/>
        <v>-45.618367043566714</v>
      </c>
      <c r="AE4" s="1">
        <f t="shared" si="20"/>
        <v>-15.466870043566715</v>
      </c>
      <c r="AF4" s="1">
        <f t="shared" si="21"/>
        <v>2.1744203491685039</v>
      </c>
      <c r="AG4" s="1">
        <f t="shared" si="22"/>
        <v>31.245094978499409</v>
      </c>
      <c r="AH4" s="1">
        <f t="shared" si="23"/>
        <v>-65.397942488835355</v>
      </c>
      <c r="AI4" s="1">
        <f t="shared" si="24"/>
        <v>-23.837006539863154</v>
      </c>
      <c r="AJ4" s="1">
        <f t="shared" si="25"/>
        <v>-1</v>
      </c>
      <c r="AK4" s="1" t="s">
        <v>31</v>
      </c>
      <c r="AL4" s="4">
        <f>'Federstärke 60 NR'!A4</f>
        <v>10.5</v>
      </c>
      <c r="AM4" s="1">
        <f t="shared" si="26"/>
        <v>234.13449982760713</v>
      </c>
      <c r="AN4" s="1">
        <f t="shared" si="1"/>
        <v>-6068.3101086578754</v>
      </c>
      <c r="AO4" s="1">
        <f t="shared" si="27"/>
        <v>-2461.3389938356422</v>
      </c>
      <c r="AP4" s="1">
        <f t="shared" si="28"/>
        <v>-1593.1649488375897</v>
      </c>
      <c r="AQ4" s="1">
        <f t="shared" si="29"/>
        <v>-4054.5039426732319</v>
      </c>
      <c r="AR4" s="1">
        <f t="shared" si="30"/>
        <v>2013.8061659846435</v>
      </c>
      <c r="AT4" s="1">
        <f t="shared" si="31"/>
        <v>291.46710697783516</v>
      </c>
      <c r="AU4" s="1">
        <f t="shared" si="32"/>
        <v>-7554.2595940246483</v>
      </c>
      <c r="AV4" s="1">
        <f t="shared" si="33"/>
        <v>3499.7556513514164</v>
      </c>
    </row>
    <row r="5" spans="1:48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2"/>
        <v>2.4820000000000002</v>
      </c>
      <c r="H5" s="1">
        <f t="shared" si="3"/>
        <v>1.859</v>
      </c>
      <c r="J5" s="3">
        <f t="shared" si="4"/>
        <v>51.859000000000002</v>
      </c>
      <c r="L5" s="1">
        <f t="shared" si="5"/>
        <v>49.999534497833082</v>
      </c>
      <c r="M5" s="1">
        <f t="shared" si="6"/>
        <v>-0.94134078212290473</v>
      </c>
      <c r="N5" s="1">
        <f t="shared" si="7"/>
        <v>9.8792793296089378</v>
      </c>
      <c r="O5" s="1">
        <f t="shared" si="8"/>
        <v>-2.3303167420814592</v>
      </c>
      <c r="P5" s="1">
        <f t="shared" si="9"/>
        <v>131.74590950226258</v>
      </c>
      <c r="Q5" s="1">
        <f t="shared" si="10"/>
        <v>43.869236648375832</v>
      </c>
      <c r="R5" s="1">
        <f t="shared" si="11"/>
        <v>-36.356261872912434</v>
      </c>
      <c r="T5" s="1">
        <f t="shared" si="12"/>
        <v>-122.60720000000002</v>
      </c>
      <c r="U5" s="1">
        <f t="shared" si="13"/>
        <v>3.4774000000000003</v>
      </c>
      <c r="X5" s="1">
        <f t="shared" si="0"/>
        <v>76.947986865154533</v>
      </c>
      <c r="Y5" s="1">
        <f t="shared" si="14"/>
        <v>2.3500557999999963</v>
      </c>
      <c r="Z5" s="1">
        <f t="shared" si="15"/>
        <v>333.75665940000005</v>
      </c>
      <c r="AA5" s="1">
        <f t="shared" si="16"/>
        <v>31.362387999999999</v>
      </c>
      <c r="AB5" s="1">
        <f t="shared" si="17"/>
        <v>268.27898400000004</v>
      </c>
      <c r="AC5" s="1">
        <f t="shared" si="18"/>
        <v>-22.252024705646676</v>
      </c>
      <c r="AD5" s="1">
        <f t="shared" si="19"/>
        <v>-41.519180848375839</v>
      </c>
      <c r="AE5" s="1">
        <f t="shared" si="20"/>
        <v>-12.506848648375833</v>
      </c>
      <c r="AF5" s="1">
        <f t="shared" si="21"/>
        <v>2.2056876155427214</v>
      </c>
      <c r="AG5" s="1">
        <f t="shared" si="22"/>
        <v>35.921744854378815</v>
      </c>
      <c r="AH5" s="1">
        <f t="shared" si="23"/>
        <v>-57.140630462914395</v>
      </c>
      <c r="AI5" s="1">
        <f t="shared" si="24"/>
        <v>-20.784368590001961</v>
      </c>
      <c r="AJ5" s="1">
        <f t="shared" si="25"/>
        <v>-1</v>
      </c>
      <c r="AK5" s="1">
        <v>5.5</v>
      </c>
      <c r="AL5" s="1">
        <f>9.81*AL4</f>
        <v>103.00500000000001</v>
      </c>
      <c r="AM5" s="1">
        <f t="shared" si="26"/>
        <v>232.6353136854398</v>
      </c>
      <c r="AN5" s="1">
        <f t="shared" si="1"/>
        <v>-5176.6067475342707</v>
      </c>
      <c r="AO5" s="1">
        <f t="shared" si="27"/>
        <v>-2240.1674026741184</v>
      </c>
      <c r="AP5" s="1">
        <f t="shared" si="28"/>
        <v>-1288.2679450259527</v>
      </c>
      <c r="AQ5" s="1">
        <f t="shared" si="29"/>
        <v>-3528.4353477000714</v>
      </c>
      <c r="AR5" s="1">
        <f t="shared" si="30"/>
        <v>1648.1713998341993</v>
      </c>
      <c r="AT5" s="1">
        <f t="shared" si="31"/>
        <v>289.55247839983008</v>
      </c>
      <c r="AU5" s="1">
        <f t="shared" si="32"/>
        <v>-6443.1289029342443</v>
      </c>
      <c r="AV5" s="1">
        <f t="shared" si="33"/>
        <v>2914.6935552341729</v>
      </c>
    </row>
    <row r="6" spans="1:48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2"/>
        <v>3.1560000000000001</v>
      </c>
      <c r="H6" s="1">
        <f t="shared" si="3"/>
        <v>2.5219999999999998</v>
      </c>
      <c r="J6" s="3">
        <f t="shared" si="4"/>
        <v>52.521999999999998</v>
      </c>
      <c r="L6" s="1">
        <f t="shared" si="5"/>
        <v>49.999810279640059</v>
      </c>
      <c r="M6" s="1">
        <f t="shared" si="6"/>
        <v>-0.80108991825613096</v>
      </c>
      <c r="N6" s="1">
        <f t="shared" si="7"/>
        <v>11.549520435967304</v>
      </c>
      <c r="O6" s="1">
        <f t="shared" si="8"/>
        <v>-2.1924812030075218</v>
      </c>
      <c r="P6" s="1">
        <f t="shared" si="9"/>
        <v>138.03932781954893</v>
      </c>
      <c r="Q6" s="1">
        <f t="shared" si="10"/>
        <v>45.454434266555864</v>
      </c>
      <c r="R6" s="1">
        <f t="shared" si="11"/>
        <v>-30.638328812990263</v>
      </c>
      <c r="S6" s="1" t="s">
        <v>13</v>
      </c>
      <c r="T6" s="1">
        <f t="shared" si="12"/>
        <v>-121.88779999999998</v>
      </c>
      <c r="U6" s="1">
        <f t="shared" si="13"/>
        <v>6.3762000000000008</v>
      </c>
      <c r="X6" s="1">
        <f t="shared" si="0"/>
        <v>76.641964505615334</v>
      </c>
      <c r="Y6" s="1">
        <f t="shared" si="14"/>
        <v>8.8150712000000002</v>
      </c>
      <c r="Z6" s="1">
        <f t="shared" si="15"/>
        <v>334.42625720000001</v>
      </c>
      <c r="AA6" s="1">
        <f t="shared" si="16"/>
        <v>36.680443999999994</v>
      </c>
      <c r="AB6" s="1">
        <f t="shared" si="17"/>
        <v>268.45187599999997</v>
      </c>
      <c r="AC6" s="1">
        <f t="shared" si="18"/>
        <v>-18.618285027900814</v>
      </c>
      <c r="AD6" s="1">
        <f t="shared" si="19"/>
        <v>-36.639363066555866</v>
      </c>
      <c r="AE6" s="1">
        <f t="shared" si="20"/>
        <v>-8.7739902665558702</v>
      </c>
      <c r="AF6" s="1">
        <f t="shared" si="21"/>
        <v>2.2229689025566128</v>
      </c>
      <c r="AG6" s="1">
        <f t="shared" si="22"/>
        <v>39.482403168170165</v>
      </c>
      <c r="AH6" s="1">
        <f t="shared" si="23"/>
        <v>-48.272822906671252</v>
      </c>
      <c r="AI6" s="1">
        <f t="shared" si="24"/>
        <v>-17.634494093680988</v>
      </c>
      <c r="AJ6" s="1">
        <f t="shared" si="25"/>
        <v>-1</v>
      </c>
      <c r="AK6" s="1" t="s">
        <v>32</v>
      </c>
      <c r="AM6" s="1">
        <f t="shared" si="26"/>
        <v>231.386650651812</v>
      </c>
      <c r="AN6" s="1">
        <f t="shared" si="1"/>
        <v>-4308.022613486748</v>
      </c>
      <c r="AO6" s="1">
        <f t="shared" si="27"/>
        <v>-1976.876834256022</v>
      </c>
      <c r="AP6" s="1">
        <f t="shared" si="28"/>
        <v>-903.76486740658754</v>
      </c>
      <c r="AQ6" s="1">
        <f t="shared" si="29"/>
        <v>-2880.6417016626096</v>
      </c>
      <c r="AR6" s="1">
        <f t="shared" si="30"/>
        <v>1427.3809118241384</v>
      </c>
      <c r="AT6" s="1">
        <f t="shared" si="31"/>
        <v>287.95779588427138</v>
      </c>
      <c r="AU6" s="1">
        <f t="shared" si="32"/>
        <v>-5361.2803197794483</v>
      </c>
      <c r="AV6" s="1">
        <f t="shared" si="33"/>
        <v>2480.6386181168386</v>
      </c>
    </row>
    <row r="7" spans="1:48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2"/>
        <v>3.7440000000000002</v>
      </c>
      <c r="H7" s="1">
        <f t="shared" si="3"/>
        <v>3.1869999999999998</v>
      </c>
      <c r="J7" s="3">
        <f t="shared" si="4"/>
        <v>53.186999999999998</v>
      </c>
      <c r="L7" s="1">
        <f t="shared" si="5"/>
        <v>49.999286444908392</v>
      </c>
      <c r="M7" s="1">
        <f t="shared" si="6"/>
        <v>-0.67886178861788649</v>
      </c>
      <c r="N7" s="1">
        <f t="shared" si="7"/>
        <v>12.917426829268296</v>
      </c>
      <c r="O7" s="1">
        <f t="shared" si="8"/>
        <v>-2.0900763358778587</v>
      </c>
      <c r="P7" s="1">
        <f t="shared" si="9"/>
        <v>143.75791145038161</v>
      </c>
      <c r="Q7" s="1">
        <f t="shared" si="10"/>
        <v>46.357403583726679</v>
      </c>
      <c r="R7" s="1">
        <f t="shared" si="11"/>
        <v>-25.011556497895768</v>
      </c>
      <c r="S7" s="1">
        <f>-125/50</f>
        <v>-2.5</v>
      </c>
      <c r="T7" s="1">
        <f t="shared" si="12"/>
        <v>-121.21429999999999</v>
      </c>
      <c r="U7" s="1">
        <f t="shared" si="13"/>
        <v>9.2921000000000014</v>
      </c>
      <c r="X7" s="1">
        <f t="shared" si="0"/>
        <v>76.402622251464635</v>
      </c>
      <c r="Y7" s="1">
        <f t="shared" si="14"/>
        <v>15.193059200000004</v>
      </c>
      <c r="Z7" s="1">
        <f t="shared" si="15"/>
        <v>335.00746659999999</v>
      </c>
      <c r="AA7" s="1">
        <f t="shared" si="16"/>
        <v>41.902382000000003</v>
      </c>
      <c r="AB7" s="1">
        <f t="shared" si="17"/>
        <v>268.55746599999998</v>
      </c>
      <c r="AC7" s="1">
        <f t="shared" si="18"/>
        <v>-14.628365850133152</v>
      </c>
      <c r="AD7" s="1">
        <f t="shared" si="19"/>
        <v>-31.164344383726675</v>
      </c>
      <c r="AE7" s="1">
        <f t="shared" si="20"/>
        <v>-4.4550215837266762</v>
      </c>
      <c r="AF7" s="1">
        <f t="shared" si="21"/>
        <v>2.2305536800398942</v>
      </c>
      <c r="AG7" s="1">
        <f t="shared" si="22"/>
        <v>42.208776755698878</v>
      </c>
      <c r="AH7" s="1">
        <f t="shared" si="23"/>
        <v>-39.039314083736414</v>
      </c>
      <c r="AI7" s="1">
        <f t="shared" si="24"/>
        <v>-14.027757585840646</v>
      </c>
      <c r="AJ7" s="1">
        <f t="shared" si="25"/>
        <v>-1</v>
      </c>
      <c r="AK7" s="1">
        <v>6.2</v>
      </c>
      <c r="AL7" s="1" t="s">
        <v>43</v>
      </c>
      <c r="AM7" s="1">
        <f t="shared" si="26"/>
        <v>230.41006245220089</v>
      </c>
      <c r="AN7" s="1">
        <f t="shared" si="1"/>
        <v>-3370.5226891028224</v>
      </c>
      <c r="AO7" s="1">
        <f t="shared" si="27"/>
        <v>-1681.4722012239729</v>
      </c>
      <c r="AP7" s="1">
        <f t="shared" si="28"/>
        <v>-458.88949823176631</v>
      </c>
      <c r="AQ7" s="1">
        <f t="shared" si="29"/>
        <v>-2140.3616994557392</v>
      </c>
      <c r="AR7" s="1">
        <f t="shared" si="30"/>
        <v>1230.1609896470832</v>
      </c>
      <c r="AT7" s="1">
        <f t="shared" si="31"/>
        <v>286.71058339789204</v>
      </c>
      <c r="AU7" s="1">
        <f t="shared" si="32"/>
        <v>-4194.1073070494767</v>
      </c>
      <c r="AV7" s="1">
        <f t="shared" si="33"/>
        <v>2053.7456075937375</v>
      </c>
    </row>
    <row r="8" spans="1:48" ht="15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2"/>
        <v>4.2450000000000001</v>
      </c>
      <c r="H8" s="1">
        <f t="shared" si="3"/>
        <v>3.8420000000000001</v>
      </c>
      <c r="J8" s="3">
        <f t="shared" si="4"/>
        <v>53.841999999999999</v>
      </c>
      <c r="L8" s="1">
        <f t="shared" si="5"/>
        <v>49.999861519808235</v>
      </c>
      <c r="M8" s="1">
        <f t="shared" si="6"/>
        <v>-0.56284153005464455</v>
      </c>
      <c r="N8" s="1">
        <f t="shared" si="7"/>
        <v>13.974415300546445</v>
      </c>
      <c r="O8" s="1">
        <f t="shared" si="8"/>
        <v>-2.0173501577287052</v>
      </c>
      <c r="P8" s="1">
        <f t="shared" si="9"/>
        <v>149.11083753943214</v>
      </c>
      <c r="Q8" s="1">
        <f t="shared" si="10"/>
        <v>46.454321297146777</v>
      </c>
      <c r="R8" s="1">
        <f t="shared" si="11"/>
        <v>-19.159213626262932</v>
      </c>
      <c r="S8" s="1" t="s">
        <v>14</v>
      </c>
      <c r="T8" s="1">
        <f t="shared" si="12"/>
        <v>-120.59259999999999</v>
      </c>
      <c r="U8" s="1">
        <f t="shared" si="13"/>
        <v>12.208399999999997</v>
      </c>
      <c r="X8" s="1">
        <f t="shared" si="0"/>
        <v>76.229721115323514</v>
      </c>
      <c r="Y8" s="1">
        <f t="shared" si="14"/>
        <v>21.475692399999996</v>
      </c>
      <c r="Z8" s="1">
        <f t="shared" si="15"/>
        <v>335.49919240000003</v>
      </c>
      <c r="AA8" s="1">
        <f t="shared" si="16"/>
        <v>47.022447999999997</v>
      </c>
      <c r="AB8" s="1">
        <f t="shared" si="17"/>
        <v>268.59275199999996</v>
      </c>
      <c r="AC8" s="1">
        <f t="shared" si="18"/>
        <v>-10.687768791832351</v>
      </c>
      <c r="AD8" s="1">
        <f t="shared" si="19"/>
        <v>-24.97862889714678</v>
      </c>
      <c r="AE8" s="1">
        <f t="shared" si="20"/>
        <v>0.56812670285322042</v>
      </c>
      <c r="AF8" s="1">
        <f t="shared" si="21"/>
        <v>2.2252489322424847</v>
      </c>
      <c r="AG8" s="1">
        <f t="shared" si="22"/>
        <v>43.82525795617336</v>
      </c>
      <c r="AH8" s="1">
        <f t="shared" si="23"/>
        <v>-29.518577877838183</v>
      </c>
      <c r="AI8" s="1">
        <f t="shared" si="24"/>
        <v>-10.359364251575251</v>
      </c>
      <c r="AJ8" s="1">
        <f t="shared" si="25"/>
        <v>-1</v>
      </c>
      <c r="AK8" s="1" t="s">
        <v>33</v>
      </c>
      <c r="AL8" s="4">
        <f>'Federstärke 60 NR'!A8</f>
        <v>756</v>
      </c>
      <c r="AM8" s="1">
        <f t="shared" si="26"/>
        <v>229.70457394640425</v>
      </c>
      <c r="AN8" s="1">
        <f t="shared" si="1"/>
        <v>-2455.0293767655257</v>
      </c>
      <c r="AO8" s="1">
        <f t="shared" si="27"/>
        <v>-1347.7219221455546</v>
      </c>
      <c r="AP8" s="1">
        <f t="shared" si="28"/>
        <v>58.519891027395978</v>
      </c>
      <c r="AQ8" s="1">
        <f t="shared" si="29"/>
        <v>-1289.2020311181586</v>
      </c>
      <c r="AR8" s="1">
        <f t="shared" si="30"/>
        <v>1165.8273456473671</v>
      </c>
      <c r="AT8" s="1">
        <f t="shared" si="31"/>
        <v>285.8095955774607</v>
      </c>
      <c r="AU8" s="1">
        <f t="shared" si="32"/>
        <v>-3054.66687601901</v>
      </c>
      <c r="AV8" s="1">
        <f t="shared" si="33"/>
        <v>1765.4648449008514</v>
      </c>
    </row>
    <row r="9" spans="1:48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2"/>
        <v>4.657</v>
      </c>
      <c r="H9" s="1">
        <f t="shared" si="3"/>
        <v>4.476</v>
      </c>
      <c r="J9" s="3">
        <f t="shared" si="4"/>
        <v>54.475999999999999</v>
      </c>
      <c r="L9" s="1">
        <f t="shared" si="5"/>
        <v>50.000630326026887</v>
      </c>
      <c r="M9" s="1">
        <f t="shared" si="6"/>
        <v>-0.45327754532775444</v>
      </c>
      <c r="N9" s="1">
        <f t="shared" si="7"/>
        <v>14.782142259414226</v>
      </c>
      <c r="O9" s="1">
        <f t="shared" si="8"/>
        <v>-1.9784053156146064</v>
      </c>
      <c r="P9" s="1">
        <f t="shared" si="9"/>
        <v>154.44599501661105</v>
      </c>
      <c r="Q9" s="1">
        <f t="shared" si="10"/>
        <v>45.787590875395409</v>
      </c>
      <c r="R9" s="1">
        <f t="shared" si="11"/>
        <v>-13.363415668763604</v>
      </c>
      <c r="S9" s="1">
        <f>5/50</f>
        <v>0.1</v>
      </c>
      <c r="T9" s="1">
        <f t="shared" si="12"/>
        <v>-120.0223</v>
      </c>
      <c r="U9" s="1">
        <f t="shared" si="13"/>
        <v>15.117699999999999</v>
      </c>
      <c r="X9" s="1">
        <f t="shared" si="0"/>
        <v>76.124421564830286</v>
      </c>
      <c r="Y9" s="1">
        <f t="shared" si="14"/>
        <v>27.667948200000001</v>
      </c>
      <c r="Z9" s="1">
        <f t="shared" si="15"/>
        <v>335.88515719999998</v>
      </c>
      <c r="AA9" s="1">
        <f t="shared" si="16"/>
        <v>52.043693999999995</v>
      </c>
      <c r="AB9" s="1">
        <f t="shared" si="17"/>
        <v>268.54208599999998</v>
      </c>
      <c r="AC9" s="1">
        <f t="shared" si="18"/>
        <v>-6.6492678391533468</v>
      </c>
      <c r="AD9" s="1">
        <f t="shared" si="19"/>
        <v>-18.119642675395408</v>
      </c>
      <c r="AE9" s="1">
        <f t="shared" si="20"/>
        <v>6.2561031246045857</v>
      </c>
      <c r="AF9" s="1">
        <f t="shared" si="21"/>
        <v>2.2083156970003595</v>
      </c>
      <c r="AG9" s="1">
        <f t="shared" si="22"/>
        <v>44.40380767254365</v>
      </c>
      <c r="AH9" s="1">
        <f t="shared" si="23"/>
        <v>-19.867099766588801</v>
      </c>
      <c r="AI9" s="1">
        <f t="shared" si="24"/>
        <v>-6.5036840978251966</v>
      </c>
      <c r="AJ9" s="1">
        <f t="shared" si="25"/>
        <v>-1</v>
      </c>
      <c r="AK9" s="1">
        <f>AK5+AK7</f>
        <v>11.7</v>
      </c>
      <c r="AL9" s="1" t="s">
        <v>44</v>
      </c>
      <c r="AM9" s="1">
        <f t="shared" si="26"/>
        <v>229.27492019052676</v>
      </c>
      <c r="AN9" s="1">
        <f t="shared" si="1"/>
        <v>-1524.5103531473198</v>
      </c>
      <c r="AO9" s="1">
        <f t="shared" si="27"/>
        <v>-977.64532055095935</v>
      </c>
      <c r="AP9" s="1">
        <f t="shared" si="28"/>
        <v>644.40990234989545</v>
      </c>
      <c r="AQ9" s="1">
        <f t="shared" si="29"/>
        <v>-333.23541820106391</v>
      </c>
      <c r="AR9" s="1">
        <f t="shared" si="30"/>
        <v>1191.2749349462561</v>
      </c>
      <c r="AT9" s="1">
        <f t="shared" si="31"/>
        <v>285.26087961984047</v>
      </c>
      <c r="AU9" s="1">
        <f t="shared" si="32"/>
        <v>-1896.7759926247995</v>
      </c>
      <c r="AV9" s="1">
        <f t="shared" si="33"/>
        <v>1563.5405744237355</v>
      </c>
    </row>
    <row r="10" spans="1:48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2"/>
        <v>4.9820000000000002</v>
      </c>
      <c r="H10" s="1">
        <f t="shared" si="3"/>
        <v>5.0780000000000003</v>
      </c>
      <c r="J10" s="3">
        <f t="shared" si="4"/>
        <v>55.078000000000003</v>
      </c>
      <c r="L10" s="1">
        <f t="shared" si="5"/>
        <v>49.999648498764479</v>
      </c>
      <c r="M10" s="1">
        <f t="shared" si="6"/>
        <v>-0.35021707670043423</v>
      </c>
      <c r="N10" s="1">
        <f t="shared" si="7"/>
        <v>15.395315484804634</v>
      </c>
      <c r="O10" s="1">
        <f t="shared" si="8"/>
        <v>-1.9626998223801206</v>
      </c>
      <c r="P10" s="1">
        <f t="shared" si="9"/>
        <v>159.76098046181207</v>
      </c>
      <c r="Q10" s="1">
        <f t="shared" si="10"/>
        <v>44.765026281306064</v>
      </c>
      <c r="R10" s="1">
        <f t="shared" si="11"/>
        <v>-7.9798189002548012</v>
      </c>
      <c r="S10" s="1" t="s">
        <v>31</v>
      </c>
      <c r="T10" s="1">
        <f t="shared" si="12"/>
        <v>-119.49640000000001</v>
      </c>
      <c r="U10" s="1">
        <f t="shared" si="13"/>
        <v>18.011200000000002</v>
      </c>
      <c r="X10" s="1">
        <f t="shared" si="0"/>
        <v>76.093440521506167</v>
      </c>
      <c r="Y10" s="1">
        <f t="shared" si="14"/>
        <v>33.772526600000006</v>
      </c>
      <c r="Z10" s="1">
        <f t="shared" si="15"/>
        <v>336.14310620000003</v>
      </c>
      <c r="AA10" s="1">
        <f t="shared" si="16"/>
        <v>56.967523999999997</v>
      </c>
      <c r="AB10" s="1">
        <f t="shared" si="17"/>
        <v>268.38576800000004</v>
      </c>
      <c r="AC10" s="1">
        <f t="shared" si="18"/>
        <v>-2.3403882200844572</v>
      </c>
      <c r="AD10" s="1">
        <f t="shared" si="19"/>
        <v>-10.992499681306057</v>
      </c>
      <c r="AE10" s="1">
        <f t="shared" si="20"/>
        <v>12.202497718693934</v>
      </c>
      <c r="AF10" s="1">
        <f t="shared" si="21"/>
        <v>2.1853200307376732</v>
      </c>
      <c r="AG10" s="1">
        <f t="shared" si="22"/>
        <v>44.366763056821341</v>
      </c>
      <c r="AH10" s="1">
        <f t="shared" si="23"/>
        <v>-10.286072014015978</v>
      </c>
      <c r="AI10" s="1">
        <f t="shared" si="24"/>
        <v>-2.3062531137611773</v>
      </c>
      <c r="AJ10" s="1">
        <f t="shared" si="25"/>
        <v>-1</v>
      </c>
      <c r="AK10" s="1">
        <v>12</v>
      </c>
      <c r="AL10" s="4">
        <f>'Federstärke 60 NR'!A10</f>
        <v>22</v>
      </c>
      <c r="AM10" s="1">
        <f t="shared" si="26"/>
        <v>229.14850823945136</v>
      </c>
      <c r="AN10" s="1">
        <f t="shared" si="1"/>
        <v>-536.2964693335382</v>
      </c>
      <c r="AO10" s="1">
        <f t="shared" si="27"/>
        <v>-593.10032030486843</v>
      </c>
      <c r="AP10" s="1">
        <f t="shared" si="28"/>
        <v>1256.9182775140687</v>
      </c>
      <c r="AQ10" s="1">
        <f t="shared" si="29"/>
        <v>663.81795720920024</v>
      </c>
      <c r="AR10" s="1">
        <f t="shared" si="30"/>
        <v>1200.1144265427383</v>
      </c>
      <c r="AT10" s="1">
        <f t="shared" si="31"/>
        <v>285.09943740307847</v>
      </c>
      <c r="AU10" s="1">
        <f t="shared" si="32"/>
        <v>-667.24336485087099</v>
      </c>
      <c r="AV10" s="1">
        <f t="shared" si="33"/>
        <v>1331.0613220600712</v>
      </c>
    </row>
    <row r="11" spans="1:48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2"/>
        <v>5.2240000000000002</v>
      </c>
      <c r="H11" s="1">
        <f t="shared" si="3"/>
        <v>5.641</v>
      </c>
      <c r="J11" s="3">
        <f t="shared" si="4"/>
        <v>55.640999999999998</v>
      </c>
      <c r="L11" s="1">
        <f t="shared" si="5"/>
        <v>50.000619086167326</v>
      </c>
      <c r="M11" s="1">
        <f t="shared" si="6"/>
        <v>-0.24696969696969595</v>
      </c>
      <c r="N11" s="1">
        <f t="shared" si="7"/>
        <v>15.792595454545447</v>
      </c>
      <c r="O11" s="1">
        <f t="shared" si="8"/>
        <v>-1.986407766990292</v>
      </c>
      <c r="P11" s="1">
        <f t="shared" si="9"/>
        <v>165.65844660194176</v>
      </c>
      <c r="Q11" s="1">
        <f t="shared" si="10"/>
        <v>43.078811982544977</v>
      </c>
      <c r="R11" s="1">
        <f t="shared" si="11"/>
        <v>-2.7428634138709151</v>
      </c>
      <c r="S11" s="1" t="s">
        <v>22</v>
      </c>
      <c r="T11" s="1">
        <f t="shared" si="12"/>
        <v>-119.02069999999999</v>
      </c>
      <c r="U11" s="1">
        <f t="shared" si="13"/>
        <v>20.872499999999999</v>
      </c>
      <c r="X11" s="1">
        <f t="shared" si="0"/>
        <v>76.130569502270234</v>
      </c>
      <c r="Y11" s="1">
        <f t="shared" si="14"/>
        <v>39.778772799999992</v>
      </c>
      <c r="Z11" s="1">
        <f t="shared" si="15"/>
        <v>336.28784899999994</v>
      </c>
      <c r="AA11" s="1">
        <f t="shared" si="16"/>
        <v>61.788429999999991</v>
      </c>
      <c r="AB11" s="1">
        <f t="shared" si="17"/>
        <v>268.134794</v>
      </c>
      <c r="AC11" s="1">
        <f t="shared" si="18"/>
        <v>1.9285283991998563</v>
      </c>
      <c r="AD11" s="1">
        <f t="shared" si="19"/>
        <v>-3.3000391825449853</v>
      </c>
      <c r="AE11" s="1">
        <f t="shared" si="20"/>
        <v>18.709618017455014</v>
      </c>
      <c r="AF11" s="1">
        <f t="shared" si="21"/>
        <v>2.151557820575873</v>
      </c>
      <c r="AG11" s="1">
        <f t="shared" si="22"/>
        <v>43.334347050180966</v>
      </c>
      <c r="AH11" s="1">
        <f t="shared" si="23"/>
        <v>-0.83133951505912407</v>
      </c>
      <c r="AI11" s="1">
        <f t="shared" si="24"/>
        <v>1.9115238988117911</v>
      </c>
      <c r="AJ11" s="1">
        <f t="shared" si="25"/>
        <v>1</v>
      </c>
      <c r="AK11" s="1" t="s">
        <v>34</v>
      </c>
      <c r="AM11" s="1">
        <f t="shared" si="26"/>
        <v>229.30000561966298</v>
      </c>
      <c r="AN11" s="1">
        <f t="shared" si="1"/>
        <v>442.21157277420673</v>
      </c>
      <c r="AO11" s="1">
        <f t="shared" si="27"/>
        <v>-178.05361409421471</v>
      </c>
      <c r="AP11" s="1">
        <f t="shared" si="28"/>
        <v>1927.184203887954</v>
      </c>
      <c r="AQ11" s="1">
        <f t="shared" si="29"/>
        <v>1749.1305897937393</v>
      </c>
      <c r="AR11" s="1">
        <f t="shared" si="30"/>
        <v>1306.9190170195325</v>
      </c>
      <c r="AS11" s="1" t="s">
        <v>137</v>
      </c>
      <c r="AT11" s="1">
        <f t="shared" si="31"/>
        <v>285.29291652184003</v>
      </c>
      <c r="AU11" s="1">
        <f t="shared" si="32"/>
        <v>550.1954916029224</v>
      </c>
      <c r="AV11" s="1">
        <f t="shared" si="33"/>
        <v>1198.9350981908169</v>
      </c>
    </row>
    <row r="12" spans="1:48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2"/>
        <v>5.3869999999999996</v>
      </c>
      <c r="H12" s="1">
        <f t="shared" si="3"/>
        <v>6.1559999999999997</v>
      </c>
      <c r="J12" s="3">
        <f t="shared" si="4"/>
        <v>56.155999999999999</v>
      </c>
      <c r="L12" s="1">
        <f t="shared" si="5"/>
        <v>49.999547237950061</v>
      </c>
      <c r="M12" s="1">
        <f t="shared" si="6"/>
        <v>-0.14009661835748904</v>
      </c>
      <c r="N12" s="1">
        <f t="shared" si="7"/>
        <v>15.974589371980688</v>
      </c>
      <c r="O12" s="1">
        <f t="shared" si="8"/>
        <v>-2.0431965442764533</v>
      </c>
      <c r="P12" s="1">
        <f t="shared" si="9"/>
        <v>172.19932829373636</v>
      </c>
      <c r="Q12" s="1">
        <f t="shared" si="10"/>
        <v>41.044807157542778</v>
      </c>
      <c r="R12" s="1">
        <f t="shared" si="11"/>
        <v>2.2370560020833392</v>
      </c>
      <c r="S12" s="1">
        <f>-17.5/50</f>
        <v>-0.35</v>
      </c>
      <c r="T12" s="1">
        <f t="shared" si="12"/>
        <v>-118.5812</v>
      </c>
      <c r="U12" s="1">
        <f t="shared" si="13"/>
        <v>23.697000000000006</v>
      </c>
      <c r="X12" s="1">
        <f t="shared" si="0"/>
        <v>76.245517969517394</v>
      </c>
      <c r="Y12" s="1">
        <f t="shared" si="14"/>
        <v>45.692086800000013</v>
      </c>
      <c r="Z12" s="1">
        <f t="shared" si="15"/>
        <v>336.28787599999998</v>
      </c>
      <c r="AA12" s="1">
        <f t="shared" si="16"/>
        <v>66.509219999999999</v>
      </c>
      <c r="AB12" s="1">
        <f t="shared" si="17"/>
        <v>267.76276399999995</v>
      </c>
      <c r="AC12" s="1">
        <f t="shared" si="18"/>
        <v>6.156693796893312</v>
      </c>
      <c r="AD12" s="1">
        <f t="shared" si="19"/>
        <v>4.6472796424572351</v>
      </c>
      <c r="AE12" s="1">
        <f t="shared" si="20"/>
        <v>25.464412842457222</v>
      </c>
      <c r="AF12" s="1">
        <f t="shared" si="21"/>
        <v>2.1108697615050205</v>
      </c>
      <c r="AG12" s="1">
        <f t="shared" si="22"/>
        <v>41.631281854517255</v>
      </c>
      <c r="AH12" s="1">
        <f t="shared" si="23"/>
        <v>8.3657529221890545</v>
      </c>
      <c r="AI12" s="1">
        <f t="shared" si="24"/>
        <v>6.1286969201057158</v>
      </c>
      <c r="AJ12" s="1">
        <f t="shared" si="25"/>
        <v>1</v>
      </c>
      <c r="AK12" s="1" t="s">
        <v>37</v>
      </c>
      <c r="AM12" s="1">
        <f t="shared" si="26"/>
        <v>229.76902985057157</v>
      </c>
      <c r="AN12" s="1">
        <f t="shared" si="1"/>
        <v>1414.6175607992081</v>
      </c>
      <c r="AO12" s="1">
        <f t="shared" si="27"/>
        <v>250.74397310878015</v>
      </c>
      <c r="AP12" s="1">
        <f t="shared" si="28"/>
        <v>2622.9618448373062</v>
      </c>
      <c r="AQ12" s="1">
        <f t="shared" si="29"/>
        <v>2873.7058179460864</v>
      </c>
      <c r="AR12" s="1">
        <f t="shared" si="30"/>
        <v>1459.0882571468783</v>
      </c>
      <c r="AT12" s="1">
        <f t="shared" si="31"/>
        <v>285.891912984665</v>
      </c>
      <c r="AU12" s="1">
        <f t="shared" si="32"/>
        <v>1760.1489672546495</v>
      </c>
      <c r="AV12" s="1">
        <f t="shared" si="33"/>
        <v>1113.5568506914369</v>
      </c>
    </row>
    <row r="13" spans="1:48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2"/>
        <v>5.4740000000000002</v>
      </c>
      <c r="H13" s="1">
        <f t="shared" si="3"/>
        <v>6.6189999999999998</v>
      </c>
      <c r="J13" s="3">
        <f t="shared" si="4"/>
        <v>56.619</v>
      </c>
      <c r="L13" s="1">
        <f t="shared" si="5"/>
        <v>50.000734044611789</v>
      </c>
      <c r="M13" s="1">
        <f t="shared" si="6"/>
        <v>-3.1034482758620283E-2</v>
      </c>
      <c r="N13" s="1">
        <f t="shared" si="7"/>
        <v>15.994324137931031</v>
      </c>
      <c r="O13" s="1">
        <f t="shared" si="8"/>
        <v>-2.1502463054187237</v>
      </c>
      <c r="P13" s="1">
        <f t="shared" si="9"/>
        <v>180.09306157635484</v>
      </c>
      <c r="Q13" s="1">
        <f t="shared" si="10"/>
        <v>38.71692666201762</v>
      </c>
      <c r="R13" s="1">
        <f t="shared" si="11"/>
        <v>6.7956022760063632</v>
      </c>
      <c r="S13" s="1" t="s">
        <v>23</v>
      </c>
      <c r="T13" s="1">
        <f t="shared" si="12"/>
        <v>-118.18509999999999</v>
      </c>
      <c r="U13" s="1">
        <f t="shared" si="13"/>
        <v>26.481299999999997</v>
      </c>
      <c r="X13" s="1">
        <f t="shared" si="0"/>
        <v>76.426242349732206</v>
      </c>
      <c r="Y13" s="1">
        <f t="shared" si="14"/>
        <v>51.5273234</v>
      </c>
      <c r="Z13" s="1">
        <f t="shared" si="15"/>
        <v>336.16239680000001</v>
      </c>
      <c r="AA13" s="1">
        <f t="shared" si="16"/>
        <v>71.144786000000011</v>
      </c>
      <c r="AB13" s="1">
        <f t="shared" si="17"/>
        <v>267.28248199999996</v>
      </c>
      <c r="AC13" s="1">
        <f t="shared" si="18"/>
        <v>10.457157226361314</v>
      </c>
      <c r="AD13" s="1">
        <f t="shared" si="19"/>
        <v>12.81039673798238</v>
      </c>
      <c r="AE13" s="1">
        <f t="shared" si="20"/>
        <v>32.42785933798239</v>
      </c>
      <c r="AF13" s="1">
        <f t="shared" si="21"/>
        <v>2.0645525820924333</v>
      </c>
      <c r="AG13" s="1">
        <f t="shared" si="22"/>
        <v>39.329732795483991</v>
      </c>
      <c r="AH13" s="1">
        <f t="shared" si="23"/>
        <v>17.234788350582612</v>
      </c>
      <c r="AI13" s="1">
        <f t="shared" si="24"/>
        <v>10.439186074576249</v>
      </c>
      <c r="AJ13" s="1">
        <f t="shared" si="25"/>
        <v>1</v>
      </c>
      <c r="AK13" s="1" t="s">
        <v>35</v>
      </c>
      <c r="AL13" s="1" t="s">
        <v>45</v>
      </c>
      <c r="AM13" s="1">
        <f t="shared" si="26"/>
        <v>230.50643953916207</v>
      </c>
      <c r="AN13" s="1">
        <f t="shared" si="1"/>
        <v>2410.4420799497661</v>
      </c>
      <c r="AO13" s="1">
        <f t="shared" si="27"/>
        <v>691.18495599783944</v>
      </c>
      <c r="AP13" s="1">
        <f t="shared" si="28"/>
        <v>3340.2316511088766</v>
      </c>
      <c r="AQ13" s="1">
        <f t="shared" si="29"/>
        <v>4031.4166071067161</v>
      </c>
      <c r="AR13" s="1">
        <f t="shared" si="30"/>
        <v>1620.97452715695</v>
      </c>
      <c r="AT13" s="1">
        <f t="shared" si="31"/>
        <v>286.83366772996436</v>
      </c>
      <c r="AU13" s="1">
        <f t="shared" si="32"/>
        <v>2999.464761266117</v>
      </c>
      <c r="AV13" s="1">
        <f t="shared" si="33"/>
        <v>1031.9518458405992</v>
      </c>
    </row>
    <row r="14" spans="1:48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2"/>
        <v>5.492</v>
      </c>
      <c r="H14" s="1">
        <f t="shared" si="3"/>
        <v>7.0250000000000004</v>
      </c>
      <c r="J14" s="3">
        <f t="shared" si="4"/>
        <v>57.024999999999999</v>
      </c>
      <c r="L14" s="1">
        <f t="shared" si="5"/>
        <v>50.000692795200351</v>
      </c>
      <c r="M14" s="1">
        <f t="shared" si="6"/>
        <v>8.4112149532710401E-2</v>
      </c>
      <c r="N14" s="1">
        <f t="shared" si="7"/>
        <v>15.84889719626168</v>
      </c>
      <c r="O14" s="1">
        <f t="shared" si="8"/>
        <v>-2.3294797687861002</v>
      </c>
      <c r="P14" s="1">
        <f t="shared" si="9"/>
        <v>190.29510982658871</v>
      </c>
      <c r="Q14" s="1">
        <f t="shared" si="10"/>
        <v>36.138298961457764</v>
      </c>
      <c r="R14" s="1">
        <f t="shared" si="11"/>
        <v>10.964118604234768</v>
      </c>
      <c r="S14" s="1">
        <f>-331.37/50</f>
        <v>-6.6273999999999997</v>
      </c>
      <c r="T14" s="1">
        <f t="shared" si="12"/>
        <v>-117.8176</v>
      </c>
      <c r="U14" s="1">
        <f t="shared" si="13"/>
        <v>29.216200000000001</v>
      </c>
      <c r="X14" s="1">
        <f t="shared" si="0"/>
        <v>76.682230094070675</v>
      </c>
      <c r="Y14" s="1">
        <f t="shared" si="14"/>
        <v>57.272650400000003</v>
      </c>
      <c r="Z14" s="1">
        <f t="shared" si="15"/>
        <v>335.88847920000001</v>
      </c>
      <c r="AA14" s="1">
        <f t="shared" si="16"/>
        <v>75.685183999999992</v>
      </c>
      <c r="AB14" s="1">
        <f t="shared" si="17"/>
        <v>266.67679200000003</v>
      </c>
      <c r="AC14" s="1">
        <f t="shared" si="18"/>
        <v>14.7463117178325</v>
      </c>
      <c r="AD14" s="1">
        <f t="shared" si="19"/>
        <v>21.13435143854224</v>
      </c>
      <c r="AE14" s="1">
        <f t="shared" si="20"/>
        <v>39.546885038542229</v>
      </c>
      <c r="AF14" s="1">
        <f t="shared" si="21"/>
        <v>2.0126064270459851</v>
      </c>
      <c r="AG14" s="1">
        <f t="shared" si="22"/>
        <v>36.473638952770102</v>
      </c>
      <c r="AH14" s="1">
        <f t="shared" si="23"/>
        <v>25.706616912517212</v>
      </c>
      <c r="AI14" s="1">
        <f t="shared" si="24"/>
        <v>14.742498308282444</v>
      </c>
      <c r="AJ14" s="1">
        <f t="shared" si="25"/>
        <v>1</v>
      </c>
      <c r="AK14" s="1">
        <f>(AL16+AL14*AK16)</f>
        <v>307</v>
      </c>
      <c r="AL14" s="4">
        <f>'Federstärke 60 NR'!I31</f>
        <v>45</v>
      </c>
      <c r="AM14" s="1">
        <f t="shared" si="26"/>
        <v>231.55094633238633</v>
      </c>
      <c r="AN14" s="1">
        <f t="shared" si="1"/>
        <v>3414.522433176473</v>
      </c>
      <c r="AO14" s="1">
        <f t="shared" si="27"/>
        <v>1140.3039318665467</v>
      </c>
      <c r="AP14" s="1">
        <f t="shared" si="28"/>
        <v>4073.5268933950429</v>
      </c>
      <c r="AQ14" s="1">
        <f t="shared" si="29"/>
        <v>5213.8308252615898</v>
      </c>
      <c r="AR14" s="1">
        <f t="shared" si="30"/>
        <v>1799.3083920851168</v>
      </c>
      <c r="AT14" s="1">
        <f t="shared" si="31"/>
        <v>288.16761986571214</v>
      </c>
      <c r="AU14" s="1">
        <f t="shared" si="32"/>
        <v>4249.4095495256524</v>
      </c>
      <c r="AV14" s="1">
        <f t="shared" si="33"/>
        <v>964.42127573593734</v>
      </c>
    </row>
    <row r="15" spans="1:48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2"/>
        <v>5.4470000000000001</v>
      </c>
      <c r="H15" s="1">
        <f t="shared" si="3"/>
        <v>7.3710000000000004</v>
      </c>
      <c r="J15" s="3">
        <f t="shared" si="4"/>
        <v>57.371000000000002</v>
      </c>
      <c r="L15" s="1">
        <f t="shared" si="5"/>
        <v>50.00035969870617</v>
      </c>
      <c r="M15" s="1">
        <f t="shared" si="6"/>
        <v>0.21311475409836028</v>
      </c>
      <c r="N15" s="1">
        <f t="shared" si="7"/>
        <v>15.492491803278694</v>
      </c>
      <c r="O15" s="1">
        <f t="shared" si="8"/>
        <v>-2.6232394366197318</v>
      </c>
      <c r="P15" s="1">
        <f t="shared" si="9"/>
        <v>204.5650316901413</v>
      </c>
      <c r="Q15" s="1">
        <f t="shared" si="10"/>
        <v>33.330206168467683</v>
      </c>
      <c r="R15" s="1">
        <f t="shared" si="11"/>
        <v>14.849404593279989</v>
      </c>
      <c r="S15" s="1">
        <v>371.1</v>
      </c>
      <c r="T15" s="1">
        <f t="shared" si="12"/>
        <v>-117.4752</v>
      </c>
      <c r="U15" s="1">
        <f t="shared" si="13"/>
        <v>31.897600000000001</v>
      </c>
      <c r="X15" s="1">
        <f t="shared" si="0"/>
        <v>77.010507833671625</v>
      </c>
      <c r="Y15" s="1">
        <f t="shared" si="14"/>
        <v>62.933717800000004</v>
      </c>
      <c r="Z15" s="1">
        <f t="shared" si="15"/>
        <v>335.46875060000002</v>
      </c>
      <c r="AA15" s="1">
        <f t="shared" si="16"/>
        <v>80.136711999999989</v>
      </c>
      <c r="AB15" s="1">
        <f t="shared" si="17"/>
        <v>265.94704399999995</v>
      </c>
      <c r="AC15" s="1">
        <f t="shared" si="18"/>
        <v>18.882981912282986</v>
      </c>
      <c r="AD15" s="1">
        <f t="shared" si="19"/>
        <v>29.603511631532321</v>
      </c>
      <c r="AE15" s="1">
        <f t="shared" si="20"/>
        <v>46.806505831532306</v>
      </c>
      <c r="AF15" s="1">
        <f t="shared" si="21"/>
        <v>1.9554041641927105</v>
      </c>
      <c r="AG15" s="1">
        <f t="shared" si="22"/>
        <v>33.100306582826818</v>
      </c>
      <c r="AH15" s="1">
        <f t="shared" si="23"/>
        <v>33.730986944347087</v>
      </c>
      <c r="AI15" s="1">
        <f t="shared" si="24"/>
        <v>18.881582351067099</v>
      </c>
      <c r="AJ15" s="1">
        <f t="shared" si="25"/>
        <v>1</v>
      </c>
      <c r="AK15" s="1" t="s">
        <v>36</v>
      </c>
      <c r="AL15" s="1" t="s">
        <v>35</v>
      </c>
      <c r="AM15" s="1">
        <f t="shared" si="26"/>
        <v>232.89041799328007</v>
      </c>
      <c r="AN15" s="1">
        <f t="shared" si="1"/>
        <v>4397.6655505111312</v>
      </c>
      <c r="AO15" s="1">
        <f t="shared" si="27"/>
        <v>1597.2574700793266</v>
      </c>
      <c r="AP15" s="1">
        <f t="shared" si="28"/>
        <v>4821.3041331769855</v>
      </c>
      <c r="AQ15" s="1">
        <f t="shared" si="29"/>
        <v>6418.5616032563121</v>
      </c>
      <c r="AR15" s="1">
        <f t="shared" si="30"/>
        <v>2020.8960527451809</v>
      </c>
      <c r="AT15" s="1">
        <f t="shared" si="31"/>
        <v>289.87827516677271</v>
      </c>
      <c r="AU15" s="1">
        <f t="shared" si="32"/>
        <v>5473.7662267379592</v>
      </c>
      <c r="AV15" s="1">
        <f t="shared" si="33"/>
        <v>944.7953765183529</v>
      </c>
    </row>
    <row r="16" spans="1:48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2"/>
        <v>5.343</v>
      </c>
      <c r="H16" s="1">
        <f t="shared" si="3"/>
        <v>7.6550000000000002</v>
      </c>
      <c r="J16" s="3">
        <f t="shared" si="4"/>
        <v>57.655000000000001</v>
      </c>
      <c r="L16" s="1">
        <f t="shared" si="5"/>
        <v>50.00018440965993</v>
      </c>
      <c r="M16" s="1">
        <f t="shared" si="6"/>
        <v>0.35600907029478551</v>
      </c>
      <c r="N16" s="1">
        <f t="shared" si="7"/>
        <v>14.972580498866204</v>
      </c>
      <c r="O16" s="1">
        <f t="shared" si="8"/>
        <v>-3.085201793721982</v>
      </c>
      <c r="P16" s="1">
        <f t="shared" si="9"/>
        <v>225.261286995516</v>
      </c>
      <c r="Q16" s="1">
        <f t="shared" si="10"/>
        <v>30.554463938194921</v>
      </c>
      <c r="R16" s="1">
        <f t="shared" si="11"/>
        <v>18.363956549425424</v>
      </c>
      <c r="S16" s="1" t="s">
        <v>32</v>
      </c>
      <c r="T16" s="1">
        <f t="shared" si="12"/>
        <v>-117.15409999999999</v>
      </c>
      <c r="U16" s="1">
        <f t="shared" si="13"/>
        <v>34.528500000000001</v>
      </c>
      <c r="X16" s="1">
        <f t="shared" si="0"/>
        <v>77.408197260109347</v>
      </c>
      <c r="Y16" s="1">
        <f t="shared" si="14"/>
        <v>68.527780399999997</v>
      </c>
      <c r="Z16" s="1">
        <f t="shared" si="15"/>
        <v>334.90191099999998</v>
      </c>
      <c r="AA16" s="1">
        <f t="shared" si="16"/>
        <v>84.514070000000004</v>
      </c>
      <c r="AB16" s="1">
        <f t="shared" si="17"/>
        <v>265.090642</v>
      </c>
      <c r="AC16" s="1">
        <f t="shared" si="18"/>
        <v>22.956688615896635</v>
      </c>
      <c r="AD16" s="1">
        <f t="shared" si="19"/>
        <v>37.973316461805076</v>
      </c>
      <c r="AE16" s="1">
        <f t="shared" si="20"/>
        <v>53.959606061805083</v>
      </c>
      <c r="AF16" s="1">
        <f t="shared" si="21"/>
        <v>1.8965219402512459</v>
      </c>
      <c r="AG16" s="1">
        <f t="shared" si="22"/>
        <v>29.496165899673841</v>
      </c>
      <c r="AH16" s="1">
        <f t="shared" si="23"/>
        <v>41.296238543786572</v>
      </c>
      <c r="AI16" s="1">
        <f t="shared" si="24"/>
        <v>22.932281994361148</v>
      </c>
      <c r="AJ16" s="1">
        <f t="shared" si="25"/>
        <v>1</v>
      </c>
      <c r="AK16" s="1">
        <f>'Federstärke 60 NR'!$H$31</f>
        <v>5.4</v>
      </c>
      <c r="AL16" s="1">
        <f>'Federstärke 60 NR'!G31</f>
        <v>64</v>
      </c>
      <c r="AM16" s="1">
        <f t="shared" si="26"/>
        <v>234.51311015997391</v>
      </c>
      <c r="AN16" s="1">
        <f t="shared" si="1"/>
        <v>5383.6444462879863</v>
      </c>
      <c r="AO16" s="1">
        <f t="shared" si="27"/>
        <v>2048.8502896966929</v>
      </c>
      <c r="AP16" s="1">
        <f t="shared" si="28"/>
        <v>5558.1092223962332</v>
      </c>
      <c r="AQ16" s="1">
        <f t="shared" si="29"/>
        <v>7606.9595120929262</v>
      </c>
      <c r="AR16" s="1">
        <f t="shared" si="30"/>
        <v>2223.3150658049399</v>
      </c>
      <c r="AT16" s="1">
        <f t="shared" si="31"/>
        <v>291.95063476793962</v>
      </c>
      <c r="AU16" s="1">
        <f t="shared" si="32"/>
        <v>6702.2198135809558</v>
      </c>
      <c r="AV16" s="1">
        <f t="shared" si="33"/>
        <v>904.73969851197035</v>
      </c>
    </row>
    <row r="17" spans="1:48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2"/>
        <v>5.1859999999999999</v>
      </c>
      <c r="H17" s="1">
        <f t="shared" si="3"/>
        <v>7.8780000000000001</v>
      </c>
      <c r="J17" s="3">
        <f t="shared" si="4"/>
        <v>57.878</v>
      </c>
      <c r="L17" s="1">
        <f t="shared" si="5"/>
        <v>50.000696895143371</v>
      </c>
      <c r="M17" s="1">
        <f t="shared" si="6"/>
        <v>0.52030456852791884</v>
      </c>
      <c r="N17" s="1">
        <f t="shared" si="7"/>
        <v>14.266063451776647</v>
      </c>
      <c r="O17" s="1">
        <f t="shared" si="8"/>
        <v>-3.9750000000001022</v>
      </c>
      <c r="P17" s="1">
        <f t="shared" si="9"/>
        <v>262.55375000000379</v>
      </c>
      <c r="Q17" s="1">
        <f t="shared" si="10"/>
        <v>27.61633641984001</v>
      </c>
      <c r="R17" s="1">
        <f t="shared" si="11"/>
        <v>21.501937731135033</v>
      </c>
      <c r="S17" s="1" t="s">
        <v>38</v>
      </c>
      <c r="T17" s="1">
        <f t="shared" si="12"/>
        <v>-116.8506</v>
      </c>
      <c r="U17" s="1">
        <f t="shared" si="13"/>
        <v>37.103799999999993</v>
      </c>
      <c r="X17" s="1">
        <f t="shared" si="0"/>
        <v>77.872138938133688</v>
      </c>
      <c r="Y17" s="1">
        <f t="shared" si="14"/>
        <v>74.047233399999982</v>
      </c>
      <c r="Z17" s="1">
        <f t="shared" si="15"/>
        <v>334.19388779999997</v>
      </c>
      <c r="AA17" s="1">
        <f t="shared" si="16"/>
        <v>88.812855999999982</v>
      </c>
      <c r="AB17" s="1">
        <f t="shared" si="17"/>
        <v>264.11353199999996</v>
      </c>
      <c r="AC17" s="1">
        <f t="shared" si="18"/>
        <v>26.95109187200061</v>
      </c>
      <c r="AD17" s="1">
        <f t="shared" si="19"/>
        <v>46.430896980159972</v>
      </c>
      <c r="AE17" s="1">
        <f t="shared" si="20"/>
        <v>61.196519580159972</v>
      </c>
      <c r="AF17" s="1">
        <f t="shared" si="21"/>
        <v>1.8335914379116656</v>
      </c>
      <c r="AG17" s="1">
        <f t="shared" si="22"/>
        <v>25.490003170219822</v>
      </c>
      <c r="AH17" s="1">
        <f t="shared" si="23"/>
        <v>48.369019076241671</v>
      </c>
      <c r="AI17" s="1">
        <f t="shared" si="24"/>
        <v>26.867081345106637</v>
      </c>
      <c r="AJ17" s="1">
        <f t="shared" si="25"/>
        <v>1</v>
      </c>
      <c r="AL17" s="1" t="s">
        <v>46</v>
      </c>
      <c r="AM17" s="1">
        <f t="shared" si="26"/>
        <v>236.40613138881662</v>
      </c>
      <c r="AN17" s="1">
        <f t="shared" si="1"/>
        <v>6371.4033661642443</v>
      </c>
      <c r="AO17" s="1">
        <f t="shared" si="27"/>
        <v>2505.1790465645313</v>
      </c>
      <c r="AP17" s="1">
        <f t="shared" si="28"/>
        <v>6303.5474993543785</v>
      </c>
      <c r="AQ17" s="1">
        <f t="shared" si="29"/>
        <v>8808.7265459189093</v>
      </c>
      <c r="AR17" s="1">
        <f t="shared" si="30"/>
        <v>2437.323179754665</v>
      </c>
      <c r="AT17" s="1">
        <f t="shared" si="31"/>
        <v>294.36823485212449</v>
      </c>
      <c r="AU17" s="1">
        <f t="shared" si="32"/>
        <v>7933.5453416982591</v>
      </c>
      <c r="AV17" s="1">
        <f t="shared" si="33"/>
        <v>875.18120422065022</v>
      </c>
    </row>
    <row r="18" spans="1:48" ht="15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2"/>
        <v>4.9809999999999999</v>
      </c>
      <c r="H18" s="1">
        <f t="shared" si="3"/>
        <v>8.0380000000000003</v>
      </c>
      <c r="J18" s="3">
        <f t="shared" si="4"/>
        <v>58.037999999999997</v>
      </c>
      <c r="L18" s="1">
        <f t="shared" si="5"/>
        <v>49.999954929979687</v>
      </c>
      <c r="M18" s="1">
        <f t="shared" si="6"/>
        <v>0.71469740634005918</v>
      </c>
      <c r="N18" s="1">
        <f t="shared" si="7"/>
        <v>13.354429394812662</v>
      </c>
      <c r="O18" s="1">
        <f t="shared" si="8"/>
        <v>-5.8899999999999029</v>
      </c>
      <c r="P18" s="1">
        <f t="shared" si="9"/>
        <v>340.67334999999633</v>
      </c>
      <c r="Q18" s="1">
        <f t="shared" si="10"/>
        <v>24.77925183150591</v>
      </c>
      <c r="R18" s="1">
        <f t="shared" si="11"/>
        <v>24.386881712430764</v>
      </c>
      <c r="S18" s="1">
        <f>(3.9+AL10/2)/50</f>
        <v>0.29799999999999999</v>
      </c>
      <c r="T18" s="1">
        <f t="shared" si="12"/>
        <v>-116.5547</v>
      </c>
      <c r="U18" s="1">
        <f t="shared" si="13"/>
        <v>39.623700000000007</v>
      </c>
      <c r="X18" s="1">
        <f t="shared" si="0"/>
        <v>78.405433981198001</v>
      </c>
      <c r="Y18" s="1">
        <f t="shared" si="14"/>
        <v>79.497776800000011</v>
      </c>
      <c r="Z18" s="1">
        <f t="shared" si="15"/>
        <v>333.33142619999995</v>
      </c>
      <c r="AA18" s="1">
        <f t="shared" si="16"/>
        <v>93.037474000000003</v>
      </c>
      <c r="AB18" s="1">
        <f t="shared" si="17"/>
        <v>263.0050139999999</v>
      </c>
      <c r="AC18" s="1">
        <f t="shared" si="18"/>
        <v>30.760732670203716</v>
      </c>
      <c r="AD18" s="1">
        <f t="shared" si="19"/>
        <v>54.718524968494101</v>
      </c>
      <c r="AE18" s="1">
        <f t="shared" si="20"/>
        <v>68.258222168494086</v>
      </c>
      <c r="AF18" s="1">
        <f t="shared" si="21"/>
        <v>1.7700917453360698</v>
      </c>
      <c r="AG18" s="1">
        <f t="shared" si="22"/>
        <v>21.380230282836834</v>
      </c>
      <c r="AH18" s="1">
        <f t="shared" si="23"/>
        <v>54.959243854068127</v>
      </c>
      <c r="AI18" s="1">
        <f t="shared" si="24"/>
        <v>30.572362141637363</v>
      </c>
      <c r="AJ18" s="1">
        <f t="shared" si="25"/>
        <v>1</v>
      </c>
      <c r="AK18" s="1" t="s">
        <v>47</v>
      </c>
      <c r="AL18" s="4" t="str">
        <f>'Federstärke 60 NR'!A22</f>
        <v>Feder</v>
      </c>
      <c r="AM18" s="1">
        <f t="shared" si="26"/>
        <v>238.58213515303197</v>
      </c>
      <c r="AN18" s="1">
        <f t="shared" si="1"/>
        <v>7338.9612793288288</v>
      </c>
      <c r="AO18" s="1">
        <f t="shared" si="27"/>
        <v>2952.3380146750997</v>
      </c>
      <c r="AP18" s="1">
        <f t="shared" si="28"/>
        <v>7030.9381744657339</v>
      </c>
      <c r="AQ18" s="1">
        <f t="shared" si="29"/>
        <v>9983.2761891408336</v>
      </c>
      <c r="AR18" s="1">
        <f t="shared" si="30"/>
        <v>2644.3149098120048</v>
      </c>
      <c r="AT18" s="1">
        <f t="shared" si="31"/>
        <v>297.14723532153261</v>
      </c>
      <c r="AU18" s="1">
        <f t="shared" si="32"/>
        <v>9140.4666694157786</v>
      </c>
      <c r="AV18" s="1">
        <f t="shared" si="33"/>
        <v>842.809519725055</v>
      </c>
    </row>
    <row r="19" spans="1:48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2"/>
        <v>4.7329999999999997</v>
      </c>
      <c r="H19" s="1">
        <f t="shared" si="3"/>
        <v>8.1379999999999999</v>
      </c>
      <c r="J19" s="3">
        <f t="shared" si="4"/>
        <v>58.137999999999998</v>
      </c>
      <c r="L19" s="1">
        <f t="shared" si="5"/>
        <v>50.000850162772238</v>
      </c>
      <c r="M19" s="1">
        <f t="shared" si="6"/>
        <v>0.94719471947194434</v>
      </c>
      <c r="N19" s="1">
        <f t="shared" si="7"/>
        <v>12.252699669967024</v>
      </c>
      <c r="O19" s="1">
        <f t="shared" si="8"/>
        <v>-13.625000000000245</v>
      </c>
      <c r="P19" s="1">
        <f t="shared" si="9"/>
        <v>651.08362500000953</v>
      </c>
      <c r="Q19" s="1">
        <f t="shared" si="10"/>
        <v>21.919516504826845</v>
      </c>
      <c r="R19" s="1">
        <f t="shared" si="11"/>
        <v>26.888400121733625</v>
      </c>
      <c r="S19" s="1" t="s">
        <v>23</v>
      </c>
      <c r="T19" s="1">
        <f t="shared" si="12"/>
        <v>-116.2689</v>
      </c>
      <c r="U19" s="1">
        <f t="shared" si="13"/>
        <v>42.087900000000005</v>
      </c>
      <c r="X19" s="1">
        <f t="shared" si="0"/>
        <v>78.998774177957969</v>
      </c>
      <c r="Y19" s="1">
        <f t="shared" si="14"/>
        <v>84.883360599999989</v>
      </c>
      <c r="Z19" s="1">
        <f t="shared" si="15"/>
        <v>332.33440839999997</v>
      </c>
      <c r="AA19" s="1">
        <f t="shared" si="16"/>
        <v>97.193817999999993</v>
      </c>
      <c r="AB19" s="1">
        <f t="shared" si="17"/>
        <v>261.781138</v>
      </c>
      <c r="AC19" s="1">
        <f t="shared" si="18"/>
        <v>34.513402433450523</v>
      </c>
      <c r="AD19" s="1">
        <f t="shared" si="19"/>
        <v>62.963844095173144</v>
      </c>
      <c r="AE19" s="1">
        <f t="shared" si="20"/>
        <v>75.274301495173148</v>
      </c>
      <c r="AF19" s="1">
        <f t="shared" si="21"/>
        <v>1.7047043281169609</v>
      </c>
      <c r="AG19" s="1">
        <f t="shared" si="22"/>
        <v>17.057900676788421</v>
      </c>
      <c r="AH19" s="1">
        <f t="shared" si="23"/>
        <v>61.05767929285274</v>
      </c>
      <c r="AI19" s="1">
        <f t="shared" si="24"/>
        <v>34.169279171119115</v>
      </c>
      <c r="AJ19" s="1">
        <f t="shared" si="25"/>
        <v>1</v>
      </c>
      <c r="AK19" s="1" t="s">
        <v>35</v>
      </c>
      <c r="AM19" s="1">
        <f t="shared" si="26"/>
        <v>241.00314115787162</v>
      </c>
      <c r="AN19" s="1">
        <f t="shared" si="1"/>
        <v>8317.8383985073069</v>
      </c>
      <c r="AO19" s="1">
        <f t="shared" si="27"/>
        <v>3397.2142081550674</v>
      </c>
      <c r="AP19" s="1">
        <f t="shared" si="28"/>
        <v>7753.6294255103112</v>
      </c>
      <c r="AQ19" s="1">
        <f t="shared" si="29"/>
        <v>11150.843633665379</v>
      </c>
      <c r="AR19" s="1">
        <f t="shared" si="30"/>
        <v>2833.0052351580725</v>
      </c>
      <c r="AT19" s="1">
        <f t="shared" si="31"/>
        <v>300.23913108684883</v>
      </c>
      <c r="AU19" s="1">
        <f t="shared" si="32"/>
        <v>10362.273957469919</v>
      </c>
      <c r="AV19" s="1">
        <f t="shared" si="33"/>
        <v>788.56967619546049</v>
      </c>
    </row>
    <row r="20" spans="1:48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2"/>
        <v>4.4459999999999997</v>
      </c>
      <c r="H20" s="1">
        <f t="shared" si="3"/>
        <v>8.1780000000000008</v>
      </c>
      <c r="J20" s="3">
        <f t="shared" si="4"/>
        <v>58.177999999999997</v>
      </c>
      <c r="L20" s="1">
        <f t="shared" si="5"/>
        <v>50.00021209955014</v>
      </c>
      <c r="M20" s="1">
        <f t="shared" si="6"/>
        <v>1.2393822393822367</v>
      </c>
      <c r="N20" s="1">
        <f t="shared" si="7"/>
        <v>10.88625482625485</v>
      </c>
      <c r="O20" s="1">
        <f t="shared" si="8"/>
        <v>28.111111111110059</v>
      </c>
      <c r="P20" s="1">
        <f t="shared" si="9"/>
        <v>-1016.5397777777353</v>
      </c>
      <c r="Q20" s="1">
        <f t="shared" si="10"/>
        <v>19.117229812573793</v>
      </c>
      <c r="R20" s="1">
        <f t="shared" si="11"/>
        <v>29.136682509019991</v>
      </c>
      <c r="S20" s="1">
        <f>-(645.5-(AL8/2))/50</f>
        <v>-5.35</v>
      </c>
      <c r="T20" s="1">
        <f t="shared" si="12"/>
        <v>-115.9816</v>
      </c>
      <c r="U20" s="1">
        <f t="shared" si="13"/>
        <v>44.497199999999999</v>
      </c>
      <c r="X20" s="1">
        <f t="shared" si="0"/>
        <v>79.657106314502784</v>
      </c>
      <c r="Y20" s="1">
        <f t="shared" si="14"/>
        <v>90.202407399999998</v>
      </c>
      <c r="Z20" s="1">
        <f t="shared" si="15"/>
        <v>331.18560219999995</v>
      </c>
      <c r="AA20" s="1">
        <f t="shared" si="16"/>
        <v>101.27964399999999</v>
      </c>
      <c r="AB20" s="1">
        <f t="shared" si="17"/>
        <v>260.42915199999999</v>
      </c>
      <c r="AC20" s="1">
        <f t="shared" si="18"/>
        <v>38.096236049189962</v>
      </c>
      <c r="AD20" s="1">
        <f t="shared" si="19"/>
        <v>71.085177587426202</v>
      </c>
      <c r="AE20" s="1">
        <f t="shared" si="20"/>
        <v>82.162414187426194</v>
      </c>
      <c r="AF20" s="1">
        <f t="shared" si="21"/>
        <v>1.6385636609545842</v>
      </c>
      <c r="AG20" s="1">
        <f t="shared" si="22"/>
        <v>12.643025683077312</v>
      </c>
      <c r="AH20" s="1">
        <f t="shared" si="23"/>
        <v>66.678763991074391</v>
      </c>
      <c r="AI20" s="1">
        <f t="shared" si="24"/>
        <v>37.5420814820544</v>
      </c>
      <c r="AJ20" s="1">
        <f t="shared" si="25"/>
        <v>1</v>
      </c>
      <c r="AK20" s="1">
        <v>32</v>
      </c>
      <c r="AL20" s="1" t="s">
        <v>51</v>
      </c>
      <c r="AM20" s="1">
        <f t="shared" si="26"/>
        <v>243.68933377461545</v>
      </c>
      <c r="AN20" s="1">
        <f t="shared" si="1"/>
        <v>9283.64638214759</v>
      </c>
      <c r="AO20" s="1">
        <f t="shared" si="27"/>
        <v>3835.4007567295812</v>
      </c>
      <c r="AP20" s="1">
        <f t="shared" si="28"/>
        <v>8463.1394733758352</v>
      </c>
      <c r="AQ20" s="1">
        <f t="shared" si="29"/>
        <v>12298.540230105416</v>
      </c>
      <c r="AR20" s="1">
        <f t="shared" si="30"/>
        <v>3014.8938479578264</v>
      </c>
      <c r="AT20" s="1">
        <f t="shared" si="31"/>
        <v>303.66969985038389</v>
      </c>
      <c r="AU20" s="1">
        <f t="shared" si="32"/>
        <v>11568.67256648689</v>
      </c>
      <c r="AV20" s="1">
        <f t="shared" si="33"/>
        <v>729.86766361852642</v>
      </c>
    </row>
    <row r="21" spans="1:48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2"/>
        <v>4.125</v>
      </c>
      <c r="H21" s="2">
        <f t="shared" si="3"/>
        <v>8.16</v>
      </c>
      <c r="J21" s="3">
        <f t="shared" si="4"/>
        <v>58.16</v>
      </c>
      <c r="L21" s="2">
        <f t="shared" si="5"/>
        <v>49.999934599957228</v>
      </c>
      <c r="M21" s="1">
        <f t="shared" si="6"/>
        <v>1.6313364055299504</v>
      </c>
      <c r="N21" s="1">
        <f t="shared" si="7"/>
        <v>9.1039677419355112</v>
      </c>
      <c r="O21" s="1">
        <f t="shared" si="8"/>
        <v>6.3378378378380198</v>
      </c>
      <c r="P21" s="1">
        <f t="shared" si="9"/>
        <v>-145.34825675676427</v>
      </c>
      <c r="Q21" s="1">
        <f t="shared" si="10"/>
        <v>16.408390257618212</v>
      </c>
      <c r="R21" s="1">
        <f t="shared" si="11"/>
        <v>31.319588254363307</v>
      </c>
      <c r="S21" s="1"/>
      <c r="T21" s="1">
        <f t="shared" si="12"/>
        <v>-115.69279999999999</v>
      </c>
      <c r="U21" s="1">
        <f t="shared" si="13"/>
        <v>46.851399999999991</v>
      </c>
      <c r="X21" s="1">
        <f t="shared" si="0"/>
        <v>80.373873104386348</v>
      </c>
      <c r="Y21" s="1">
        <f t="shared" si="14"/>
        <v>95.459217199999983</v>
      </c>
      <c r="Z21" s="1">
        <f t="shared" si="15"/>
        <v>329.89826239999996</v>
      </c>
      <c r="AA21" s="1">
        <f t="shared" si="16"/>
        <v>105.30054799999999</v>
      </c>
      <c r="AB21" s="1">
        <f t="shared" si="17"/>
        <v>258.95975599999997</v>
      </c>
      <c r="AC21" s="1">
        <f t="shared" si="18"/>
        <v>41.344042347069497</v>
      </c>
      <c r="AD21" s="1">
        <f t="shared" si="19"/>
        <v>79.050826942381775</v>
      </c>
      <c r="AE21" s="1">
        <f t="shared" si="20"/>
        <v>88.892157742381784</v>
      </c>
      <c r="AF21" s="1">
        <f t="shared" si="21"/>
        <v>1.5729294740639539</v>
      </c>
      <c r="AG21" s="1">
        <f t="shared" si="22"/>
        <v>8.2339090589715482</v>
      </c>
      <c r="AH21" s="1">
        <f t="shared" si="23"/>
        <v>71.847451444139892</v>
      </c>
      <c r="AI21" s="1">
        <f t="shared" si="24"/>
        <v>40.527863189776582</v>
      </c>
      <c r="AJ21" s="1">
        <f t="shared" si="25"/>
        <v>1</v>
      </c>
      <c r="AK21" s="2" t="s">
        <v>36</v>
      </c>
      <c r="AL21" s="2">
        <f>SIGN(AR89)</f>
        <v>1</v>
      </c>
      <c r="AM21" s="1">
        <f t="shared" si="26"/>
        <v>246.61395730737735</v>
      </c>
      <c r="AN21" s="1">
        <f t="shared" si="1"/>
        <v>10196.017894294599</v>
      </c>
      <c r="AO21" s="1">
        <f t="shared" si="27"/>
        <v>4265.1873676762089</v>
      </c>
      <c r="AP21" s="1">
        <f t="shared" si="28"/>
        <v>9156.3367082540371</v>
      </c>
      <c r="AQ21" s="1">
        <f t="shared" si="29"/>
        <v>13421.524075930247</v>
      </c>
      <c r="AR21" s="1">
        <f t="shared" si="30"/>
        <v>3225.5061816356483</v>
      </c>
      <c r="AT21" s="1">
        <f t="shared" si="31"/>
        <v>307.40477159246711</v>
      </c>
      <c r="AU21" s="1">
        <f t="shared" si="32"/>
        <v>12709.355894410186</v>
      </c>
      <c r="AV21" s="1">
        <f t="shared" si="33"/>
        <v>712.1681815200609</v>
      </c>
    </row>
    <row r="22" spans="1:48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2"/>
        <v>3.7709999999999999</v>
      </c>
      <c r="H22" s="1">
        <f t="shared" si="3"/>
        <v>8.0860000000000003</v>
      </c>
      <c r="J22" s="3">
        <f t="shared" si="4"/>
        <v>58.085999999999999</v>
      </c>
      <c r="L22" s="1">
        <f t="shared" si="5"/>
        <v>50.000344258814856</v>
      </c>
      <c r="M22" s="1">
        <f t="shared" si="6"/>
        <v>2.1404494382022574</v>
      </c>
      <c r="N22" s="1">
        <f t="shared" si="7"/>
        <v>7.0522415730336387</v>
      </c>
      <c r="O22" s="1">
        <f t="shared" si="8"/>
        <v>3.4330708661418576</v>
      </c>
      <c r="P22" s="1">
        <f t="shared" si="9"/>
        <v>-28.761929133863546</v>
      </c>
      <c r="Q22" s="1">
        <f t="shared" si="10"/>
        <v>13.853309999658562</v>
      </c>
      <c r="R22" s="1">
        <f t="shared" si="11"/>
        <v>33.178430392527702</v>
      </c>
      <c r="T22" s="1">
        <f t="shared" si="12"/>
        <v>-115.4016</v>
      </c>
      <c r="U22" s="1">
        <f t="shared" si="13"/>
        <v>49.154999999999994</v>
      </c>
      <c r="X22" s="1">
        <f t="shared" si="0"/>
        <v>81.144632426057598</v>
      </c>
      <c r="Y22" s="1">
        <f t="shared" si="14"/>
        <v>100.66141739999999</v>
      </c>
      <c r="Z22" s="1">
        <f t="shared" si="15"/>
        <v>328.47473899999994</v>
      </c>
      <c r="AA22" s="1">
        <f t="shared" si="16"/>
        <v>109.26288</v>
      </c>
      <c r="AB22" s="1">
        <f t="shared" si="17"/>
        <v>257.37465199999997</v>
      </c>
      <c r="AC22" s="1">
        <f t="shared" si="18"/>
        <v>44.552480446388628</v>
      </c>
      <c r="AD22" s="1">
        <f t="shared" si="19"/>
        <v>86.808107400341427</v>
      </c>
      <c r="AE22" s="1">
        <f t="shared" si="20"/>
        <v>95.409570000341432</v>
      </c>
      <c r="AF22" s="1">
        <f t="shared" si="21"/>
        <v>1.5081860629728174</v>
      </c>
      <c r="AG22" s="1">
        <f t="shared" si="22"/>
        <v>3.8633407621896225</v>
      </c>
      <c r="AH22" s="1">
        <f t="shared" si="23"/>
        <v>76.596445415790399</v>
      </c>
      <c r="AI22" s="1">
        <f t="shared" si="24"/>
        <v>43.418015023262697</v>
      </c>
      <c r="AJ22" s="1">
        <f t="shared" si="25"/>
        <v>1</v>
      </c>
      <c r="AK22" s="1">
        <v>2.7</v>
      </c>
      <c r="AM22" s="1">
        <f t="shared" si="26"/>
        <v>249.75888656759255</v>
      </c>
      <c r="AN22" s="1">
        <f t="shared" si="1"/>
        <v>11127.377910114463</v>
      </c>
      <c r="AO22" s="1">
        <f t="shared" si="27"/>
        <v>4683.7314347854226</v>
      </c>
      <c r="AP22" s="1">
        <f t="shared" si="28"/>
        <v>9827.6627578851694</v>
      </c>
      <c r="AQ22" s="1">
        <f t="shared" si="29"/>
        <v>14511.394192670592</v>
      </c>
      <c r="AR22" s="1">
        <f t="shared" si="30"/>
        <v>3384.0162825561292</v>
      </c>
      <c r="AT22" s="1">
        <f t="shared" si="31"/>
        <v>311.42119841769596</v>
      </c>
      <c r="AU22" s="1">
        <f t="shared" si="32"/>
        <v>13874.586853095312</v>
      </c>
      <c r="AV22" s="1">
        <f t="shared" si="33"/>
        <v>636.80733957527991</v>
      </c>
    </row>
    <row r="23" spans="1:48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2"/>
        <v>3.39</v>
      </c>
      <c r="H23" s="1">
        <f t="shared" si="3"/>
        <v>7.9589999999999996</v>
      </c>
      <c r="J23" s="3">
        <f t="shared" si="4"/>
        <v>57.959000000000003</v>
      </c>
      <c r="L23" s="1">
        <f t="shared" si="5"/>
        <v>50.000771234051989</v>
      </c>
      <c r="M23" s="1">
        <f t="shared" si="6"/>
        <v>2.8865248226950353</v>
      </c>
      <c r="N23" s="1">
        <f t="shared" si="7"/>
        <v>4.3031773049645388</v>
      </c>
      <c r="O23" s="1">
        <f t="shared" si="8"/>
        <v>2.2625698324022152</v>
      </c>
      <c r="P23" s="1">
        <f t="shared" si="9"/>
        <v>18.400983240224306</v>
      </c>
      <c r="Q23" s="1">
        <f t="shared" si="10"/>
        <v>11.29713373126779</v>
      </c>
      <c r="R23" s="1">
        <f t="shared" si="11"/>
        <v>34.761045593092128</v>
      </c>
      <c r="T23" s="1">
        <f t="shared" si="12"/>
        <v>-115.10180000000001</v>
      </c>
      <c r="U23" s="1">
        <f t="shared" si="13"/>
        <v>51.405999999999999</v>
      </c>
      <c r="X23" s="1">
        <f t="shared" si="0"/>
        <v>81.969125597629713</v>
      </c>
      <c r="Y23" s="1">
        <f t="shared" si="14"/>
        <v>105.80175319999998</v>
      </c>
      <c r="Z23" s="1">
        <f t="shared" si="15"/>
        <v>326.91733200000004</v>
      </c>
      <c r="AA23" s="1">
        <f t="shared" si="16"/>
        <v>113.16193999999999</v>
      </c>
      <c r="AB23" s="1">
        <f t="shared" si="17"/>
        <v>255.67743600000003</v>
      </c>
      <c r="AC23" s="1">
        <f t="shared" si="18"/>
        <v>47.647197533175252</v>
      </c>
      <c r="AD23" s="1">
        <f t="shared" si="19"/>
        <v>94.504619468732187</v>
      </c>
      <c r="AE23" s="1">
        <f t="shared" si="20"/>
        <v>101.8648062687322</v>
      </c>
      <c r="AF23" s="1">
        <f t="shared" si="21"/>
        <v>1.4426383680132306</v>
      </c>
      <c r="AG23" s="1">
        <f t="shared" si="22"/>
        <v>-0.58776309617222466</v>
      </c>
      <c r="AH23" s="1">
        <f t="shared" si="23"/>
        <v>80.902184072398512</v>
      </c>
      <c r="AI23" s="1">
        <f t="shared" si="24"/>
        <v>46.141138479306385</v>
      </c>
      <c r="AJ23" s="1">
        <f t="shared" si="25"/>
        <v>1</v>
      </c>
      <c r="AM23" s="1">
        <f t="shared" si="26"/>
        <v>253.12306605555827</v>
      </c>
      <c r="AN23" s="1">
        <f t="shared" si="1"/>
        <v>12060.604728552153</v>
      </c>
      <c r="AO23" s="1">
        <f t="shared" si="27"/>
        <v>5098.9967434354458</v>
      </c>
      <c r="AP23" s="1">
        <f t="shared" si="28"/>
        <v>10492.584369710761</v>
      </c>
      <c r="AQ23" s="1">
        <f t="shared" si="29"/>
        <v>15591.581113146207</v>
      </c>
      <c r="AR23" s="1">
        <f t="shared" si="30"/>
        <v>3530.9763845940543</v>
      </c>
      <c r="AT23" s="1">
        <f t="shared" si="31"/>
        <v>315.71763233475832</v>
      </c>
      <c r="AU23" s="1">
        <f t="shared" si="32"/>
        <v>15043.060392560628</v>
      </c>
      <c r="AV23" s="1">
        <f t="shared" si="33"/>
        <v>548.5207205855786</v>
      </c>
    </row>
    <row r="24" spans="1:48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2"/>
        <v>2.9830000000000001</v>
      </c>
      <c r="H24" s="1">
        <f t="shared" si="3"/>
        <v>7.78</v>
      </c>
      <c r="J24" s="3">
        <f t="shared" si="4"/>
        <v>57.78</v>
      </c>
      <c r="L24" s="1">
        <f t="shared" si="5"/>
        <v>50.000624996093798</v>
      </c>
      <c r="M24" s="1">
        <f t="shared" si="6"/>
        <v>4.0280373831775966</v>
      </c>
      <c r="N24" s="1">
        <f t="shared" si="7"/>
        <v>0.65181308411200334</v>
      </c>
      <c r="O24" s="1">
        <f t="shared" si="8"/>
        <v>1.6563876651981995</v>
      </c>
      <c r="P24" s="1">
        <f t="shared" si="9"/>
        <v>42.779907488988457</v>
      </c>
      <c r="Q24" s="1">
        <f t="shared" si="10"/>
        <v>8.8816012932906521</v>
      </c>
      <c r="R24" s="1">
        <f t="shared" si="11"/>
        <v>36.101328573909235</v>
      </c>
      <c r="T24" s="1">
        <f t="shared" si="12"/>
        <v>-114.79</v>
      </c>
      <c r="U24" s="1">
        <f t="shared" si="13"/>
        <v>53.609000000000002</v>
      </c>
      <c r="X24" s="1">
        <f t="shared" si="0"/>
        <v>82.846081989433856</v>
      </c>
      <c r="Y24" s="1">
        <f t="shared" si="14"/>
        <v>110.88820200000001</v>
      </c>
      <c r="Z24" s="1">
        <f t="shared" si="15"/>
        <v>325.22176400000001</v>
      </c>
      <c r="AA24" s="1">
        <f t="shared" si="16"/>
        <v>117.00378000000001</v>
      </c>
      <c r="AB24" s="1">
        <f t="shared" si="17"/>
        <v>253.86445999999998</v>
      </c>
      <c r="AC24" s="1">
        <f t="shared" si="18"/>
        <v>50.650849537725847</v>
      </c>
      <c r="AD24" s="1">
        <f t="shared" si="19"/>
        <v>102.00660070670935</v>
      </c>
      <c r="AE24" s="1">
        <f t="shared" si="20"/>
        <v>108.12217870670935</v>
      </c>
      <c r="AF24" s="1">
        <f t="shared" si="21"/>
        <v>1.378144598530697</v>
      </c>
      <c r="AG24" s="1">
        <f t="shared" si="22"/>
        <v>-4.9656569430887885</v>
      </c>
      <c r="AH24" s="1">
        <f t="shared" si="23"/>
        <v>84.822597012121761</v>
      </c>
      <c r="AI24" s="1">
        <f t="shared" si="24"/>
        <v>48.721268438212526</v>
      </c>
      <c r="AJ24" s="1">
        <f t="shared" si="25"/>
        <v>1</v>
      </c>
      <c r="AK24" s="1" t="s">
        <v>48</v>
      </c>
      <c r="AM24" s="1">
        <f t="shared" si="26"/>
        <v>256.70131122103669</v>
      </c>
      <c r="AN24" s="1">
        <f t="shared" si="1"/>
        <v>13002.139490793665</v>
      </c>
      <c r="AO24" s="1">
        <f t="shared" si="27"/>
        <v>5503.7661411305035</v>
      </c>
      <c r="AP24" s="1">
        <f t="shared" si="28"/>
        <v>11137.125017684597</v>
      </c>
      <c r="AQ24" s="1">
        <f t="shared" si="29"/>
        <v>16640.891158815102</v>
      </c>
      <c r="AR24" s="1">
        <f t="shared" si="30"/>
        <v>3638.7516680214376</v>
      </c>
      <c r="AT24" s="1">
        <f t="shared" si="31"/>
        <v>320.28745209244966</v>
      </c>
      <c r="AU24" s="1">
        <f t="shared" si="32"/>
        <v>16222.831544756244</v>
      </c>
      <c r="AV24" s="1">
        <f t="shared" si="33"/>
        <v>418.05961405885864</v>
      </c>
    </row>
    <row r="25" spans="1:48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2"/>
        <v>2.552</v>
      </c>
      <c r="H25" s="1">
        <f t="shared" si="3"/>
        <v>7.5529999999999999</v>
      </c>
      <c r="J25" s="3">
        <f t="shared" si="4"/>
        <v>57.552999999999997</v>
      </c>
      <c r="L25" s="1">
        <f t="shared" si="5"/>
        <v>50.000870442423292</v>
      </c>
      <c r="M25" s="1">
        <f t="shared" si="6"/>
        <v>6.0945945945944624</v>
      </c>
      <c r="N25" s="1">
        <f t="shared" si="7"/>
        <v>-5.2301486486480329</v>
      </c>
      <c r="O25" s="1">
        <f t="shared" si="8"/>
        <v>1.2737226277372227</v>
      </c>
      <c r="P25" s="1">
        <f t="shared" si="9"/>
        <v>58.116952554744678</v>
      </c>
      <c r="Q25" s="1">
        <f t="shared" si="10"/>
        <v>6.5700874902812583</v>
      </c>
      <c r="R25" s="1">
        <f t="shared" si="11"/>
        <v>37.426945379956834</v>
      </c>
      <c r="T25" s="1">
        <f t="shared" si="12"/>
        <v>-114.46669999999999</v>
      </c>
      <c r="U25" s="1">
        <f t="shared" si="13"/>
        <v>55.7669</v>
      </c>
      <c r="X25" s="1">
        <f t="shared" si="0"/>
        <v>83.77058233353759</v>
      </c>
      <c r="Y25" s="1">
        <f t="shared" si="14"/>
        <v>115.92241379999999</v>
      </c>
      <c r="Z25" s="1">
        <f t="shared" si="15"/>
        <v>323.3976624</v>
      </c>
      <c r="AA25" s="1">
        <f t="shared" si="16"/>
        <v>120.79069799999999</v>
      </c>
      <c r="AB25" s="1">
        <f t="shared" si="17"/>
        <v>251.94407399999994</v>
      </c>
      <c r="AC25" s="1">
        <f t="shared" si="18"/>
        <v>53.359874672889738</v>
      </c>
      <c r="AD25" s="1">
        <f t="shared" si="19"/>
        <v>109.35232630971873</v>
      </c>
      <c r="AE25" s="1">
        <f t="shared" si="20"/>
        <v>114.22061050971874</v>
      </c>
      <c r="AF25" s="1">
        <f t="shared" si="21"/>
        <v>1.3152235988706549</v>
      </c>
      <c r="AG25" s="1">
        <f t="shared" si="22"/>
        <v>-9.2313196164826223</v>
      </c>
      <c r="AH25" s="1">
        <f t="shared" si="23"/>
        <v>88.393520294824441</v>
      </c>
      <c r="AI25" s="1">
        <f t="shared" si="24"/>
        <v>50.966574914867607</v>
      </c>
      <c r="AJ25" s="1">
        <f t="shared" si="25"/>
        <v>1</v>
      </c>
      <c r="AK25" s="1" t="s">
        <v>35</v>
      </c>
      <c r="AM25" s="1">
        <f t="shared" si="26"/>
        <v>260.47354997508313</v>
      </c>
      <c r="AN25" s="1">
        <f t="shared" si="1"/>
        <v>13898.835982273118</v>
      </c>
      <c r="AO25" s="1">
        <f t="shared" si="27"/>
        <v>5900.1047660408749</v>
      </c>
      <c r="AP25" s="1">
        <f t="shared" si="28"/>
        <v>11765.293985553581</v>
      </c>
      <c r="AQ25" s="1">
        <f t="shared" si="29"/>
        <v>17665.398751594454</v>
      </c>
      <c r="AR25" s="1">
        <f t="shared" si="30"/>
        <v>3766.5627693213355</v>
      </c>
      <c r="AT25" s="1">
        <f t="shared" si="31"/>
        <v>325.10502338557427</v>
      </c>
      <c r="AU25" s="1">
        <f t="shared" si="32"/>
        <v>17347.563303381132</v>
      </c>
      <c r="AV25" s="1">
        <f t="shared" si="33"/>
        <v>317.8354482133218</v>
      </c>
    </row>
    <row r="26" spans="1:48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2"/>
        <v>2.101</v>
      </c>
      <c r="H26" s="1">
        <f t="shared" si="3"/>
        <v>7.2789999999999999</v>
      </c>
      <c r="J26" s="3">
        <f t="shared" si="4"/>
        <v>57.278999999999996</v>
      </c>
      <c r="L26" s="1">
        <f t="shared" si="5"/>
        <v>50.000732524634074</v>
      </c>
      <c r="M26" s="1">
        <f t="shared" si="6"/>
        <v>10.466666666666685</v>
      </c>
      <c r="N26" s="1">
        <f t="shared" si="7"/>
        <v>-15.804133333333397</v>
      </c>
      <c r="O26" s="1">
        <f t="shared" si="8"/>
        <v>1.0157232704402597</v>
      </c>
      <c r="P26" s="1">
        <f t="shared" si="9"/>
        <v>68.330323899370683</v>
      </c>
      <c r="Q26" s="1">
        <f t="shared" si="10"/>
        <v>4.4511142277234095</v>
      </c>
      <c r="R26" s="1">
        <f t="shared" si="11"/>
        <v>38.686262250171737</v>
      </c>
      <c r="T26" s="1">
        <f t="shared" si="12"/>
        <v>-114.12769999999999</v>
      </c>
      <c r="U26" s="1">
        <f t="shared" si="13"/>
        <v>57.875700000000002</v>
      </c>
      <c r="X26" s="1">
        <f t="shared" si="0"/>
        <v>84.740468619072431</v>
      </c>
      <c r="Y26" s="1">
        <f t="shared" si="14"/>
        <v>120.8951338</v>
      </c>
      <c r="Z26" s="1">
        <f t="shared" si="15"/>
        <v>321.44532719999995</v>
      </c>
      <c r="AA26" s="1">
        <f t="shared" si="16"/>
        <v>124.51599399999999</v>
      </c>
      <c r="AB26" s="1">
        <f t="shared" si="17"/>
        <v>249.91787399999996</v>
      </c>
      <c r="AC26" s="1">
        <f t="shared" si="18"/>
        <v>55.859347088261046</v>
      </c>
      <c r="AD26" s="1">
        <f t="shared" si="19"/>
        <v>116.44401957227659</v>
      </c>
      <c r="AE26" s="1">
        <f t="shared" si="20"/>
        <v>120.06487977227658</v>
      </c>
      <c r="AF26" s="1">
        <f t="shared" si="21"/>
        <v>1.2549296461169923</v>
      </c>
      <c r="AG26" s="1">
        <f t="shared" si="22"/>
        <v>-13.291216596313589</v>
      </c>
      <c r="AH26" s="1">
        <f t="shared" si="23"/>
        <v>91.653009875991131</v>
      </c>
      <c r="AI26" s="1">
        <f t="shared" si="24"/>
        <v>52.966747625819394</v>
      </c>
      <c r="AJ26" s="1">
        <f t="shared" si="25"/>
        <v>1</v>
      </c>
      <c r="AK26" s="1">
        <v>40</v>
      </c>
      <c r="AM26" s="1">
        <f t="shared" si="26"/>
        <v>264.43097698595102</v>
      </c>
      <c r="AN26" s="1">
        <f t="shared" si="1"/>
        <v>14770.941724346207</v>
      </c>
      <c r="AO26" s="1">
        <f t="shared" si="27"/>
        <v>6282.7370760221838</v>
      </c>
      <c r="AP26" s="1">
        <f t="shared" si="28"/>
        <v>12367.282940943351</v>
      </c>
      <c r="AQ26" s="1">
        <f t="shared" si="29"/>
        <v>18650.020016965536</v>
      </c>
      <c r="AR26" s="1">
        <f t="shared" si="30"/>
        <v>3879.0782926193297</v>
      </c>
      <c r="AT26" s="1">
        <f t="shared" si="31"/>
        <v>330.1591008194963</v>
      </c>
      <c r="AU26" s="1">
        <f t="shared" si="32"/>
        <v>18442.471807024416</v>
      </c>
      <c r="AV26" s="1">
        <f t="shared" si="33"/>
        <v>207.54820994112015</v>
      </c>
    </row>
    <row r="27" spans="1:48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2"/>
        <v>1.63</v>
      </c>
      <c r="H27" s="1">
        <f t="shared" si="3"/>
        <v>6.9610000000000003</v>
      </c>
      <c r="J27" s="3">
        <f t="shared" si="4"/>
        <v>56.960999999999999</v>
      </c>
      <c r="L27" s="1">
        <f t="shared" si="5"/>
        <v>49.999683859000548</v>
      </c>
      <c r="M27" s="1">
        <f t="shared" si="6"/>
        <v>30.499999999999972</v>
      </c>
      <c r="N27" s="1">
        <f t="shared" si="7"/>
        <v>-61.237999999999921</v>
      </c>
      <c r="O27" s="1">
        <f t="shared" si="8"/>
        <v>0.83565459610029302</v>
      </c>
      <c r="P27" s="1">
        <f t="shared" si="9"/>
        <v>75.271635097492393</v>
      </c>
      <c r="Q27" s="1">
        <f t="shared" si="10"/>
        <v>2.3009042208554304</v>
      </c>
      <c r="R27" s="1">
        <f t="shared" si="11"/>
        <v>39.558578736090602</v>
      </c>
      <c r="T27" s="1">
        <f t="shared" si="12"/>
        <v>-113.7706</v>
      </c>
      <c r="U27" s="1">
        <f t="shared" si="13"/>
        <v>59.942</v>
      </c>
      <c r="X27" s="1">
        <f t="shared" si="0"/>
        <v>85.755253905285585</v>
      </c>
      <c r="Y27" s="1">
        <f t="shared" si="14"/>
        <v>125.8133394</v>
      </c>
      <c r="Z27" s="1">
        <f t="shared" si="15"/>
        <v>319.362481</v>
      </c>
      <c r="AA27" s="1">
        <f t="shared" si="16"/>
        <v>128.18472</v>
      </c>
      <c r="AB27" s="1">
        <f t="shared" si="17"/>
        <v>247.78421199999997</v>
      </c>
      <c r="AC27" s="1">
        <f t="shared" si="18"/>
        <v>58.411791783843817</v>
      </c>
      <c r="AD27" s="1">
        <f t="shared" si="19"/>
        <v>123.51243517914457</v>
      </c>
      <c r="AE27" s="1">
        <f t="shared" si="20"/>
        <v>125.88381577914457</v>
      </c>
      <c r="AF27" s="1">
        <f t="shared" si="21"/>
        <v>1.1935480861887537</v>
      </c>
      <c r="AG27" s="1">
        <f t="shared" si="22"/>
        <v>-17.440050092557414</v>
      </c>
      <c r="AH27" s="1">
        <f t="shared" si="23"/>
        <v>94.533410633922458</v>
      </c>
      <c r="AI27" s="1">
        <f t="shared" si="24"/>
        <v>54.974831897831855</v>
      </c>
      <c r="AJ27" s="1">
        <f t="shared" si="25"/>
        <v>1</v>
      </c>
      <c r="AK27" s="1" t="s">
        <v>36</v>
      </c>
      <c r="AM27" s="1">
        <f t="shared" si="26"/>
        <v>268.57160538928656</v>
      </c>
      <c r="AN27" s="1">
        <f t="shared" si="1"/>
        <v>15687.748693051673</v>
      </c>
      <c r="AO27" s="1">
        <f t="shared" si="27"/>
        <v>6664.1134400907458</v>
      </c>
      <c r="AP27" s="1">
        <f t="shared" si="28"/>
        <v>12966.662444330788</v>
      </c>
      <c r="AQ27" s="1">
        <f t="shared" si="29"/>
        <v>19630.775884421535</v>
      </c>
      <c r="AR27" s="1">
        <f t="shared" si="30"/>
        <v>3943.0271913698616</v>
      </c>
      <c r="AT27" s="1">
        <f t="shared" si="31"/>
        <v>335.44714694595302</v>
      </c>
      <c r="AU27" s="1">
        <f t="shared" si="32"/>
        <v>19594.068901891467</v>
      </c>
      <c r="AV27" s="1">
        <f t="shared" si="33"/>
        <v>36.706982530067762</v>
      </c>
    </row>
    <row r="28" spans="1:48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2"/>
        <v>1.1419999999999999</v>
      </c>
      <c r="H28" s="1">
        <f t="shared" si="3"/>
        <v>6.6020000000000003</v>
      </c>
      <c r="J28" s="3">
        <f t="shared" si="4"/>
        <v>56.602000000000004</v>
      </c>
      <c r="L28" s="1">
        <f t="shared" si="5"/>
        <v>50.000461607869184</v>
      </c>
      <c r="M28" s="1">
        <f t="shared" si="6"/>
        <v>-56.111111111108976</v>
      </c>
      <c r="N28" s="1">
        <f t="shared" si="7"/>
        <v>123.13666666666285</v>
      </c>
      <c r="O28" s="1">
        <f t="shared" si="8"/>
        <v>0.69346733668341098</v>
      </c>
      <c r="P28" s="1">
        <f t="shared" si="9"/>
        <v>80.630502512563112</v>
      </c>
      <c r="Q28" s="1">
        <f t="shared" si="10"/>
        <v>0.37414382181505007</v>
      </c>
      <c r="R28" s="1">
        <f t="shared" si="11"/>
        <v>40.57470777593219</v>
      </c>
      <c r="T28" s="1">
        <f t="shared" si="12"/>
        <v>-113.39990000000002</v>
      </c>
      <c r="U28" s="1">
        <f t="shared" si="13"/>
        <v>61.965500000000006</v>
      </c>
      <c r="X28" s="1">
        <f t="shared" si="0"/>
        <v>86.806241977521381</v>
      </c>
      <c r="Y28" s="1">
        <f t="shared" si="14"/>
        <v>130.67898060000002</v>
      </c>
      <c r="Z28" s="1">
        <f t="shared" si="15"/>
        <v>317.16900600000002</v>
      </c>
      <c r="AA28" s="1">
        <f t="shared" si="16"/>
        <v>131.80077</v>
      </c>
      <c r="AB28" s="1">
        <f t="shared" si="17"/>
        <v>245.55913799999999</v>
      </c>
      <c r="AC28" s="1">
        <f t="shared" si="18"/>
        <v>60.617630350666808</v>
      </c>
      <c r="AD28" s="1">
        <f t="shared" si="19"/>
        <v>130.30483677818498</v>
      </c>
      <c r="AE28" s="1">
        <f t="shared" si="20"/>
        <v>131.42662617818496</v>
      </c>
      <c r="AF28" s="1">
        <f t="shared" si="21"/>
        <v>1.1361925570938383</v>
      </c>
      <c r="AG28" s="1">
        <f t="shared" si="22"/>
        <v>-21.277293851575934</v>
      </c>
      <c r="AH28" s="1">
        <f t="shared" si="23"/>
        <v>97.193718328973006</v>
      </c>
      <c r="AI28" s="1">
        <f t="shared" si="24"/>
        <v>56.619010553040816</v>
      </c>
      <c r="AJ28" s="1">
        <f t="shared" si="25"/>
        <v>1</v>
      </c>
      <c r="AK28" s="1">
        <v>3.6</v>
      </c>
      <c r="AM28" s="1">
        <f t="shared" si="26"/>
        <v>272.85995202043017</v>
      </c>
      <c r="AN28" s="1">
        <f t="shared" si="1"/>
        <v>16540.123709075116</v>
      </c>
      <c r="AO28" s="1">
        <f t="shared" si="27"/>
        <v>7030.597468366971</v>
      </c>
      <c r="AP28" s="1">
        <f t="shared" si="28"/>
        <v>13537.599629483942</v>
      </c>
      <c r="AQ28" s="1">
        <f t="shared" si="29"/>
        <v>20568.197097850913</v>
      </c>
      <c r="AR28" s="1">
        <f t="shared" si="30"/>
        <v>4028.073388775796</v>
      </c>
      <c r="AT28" s="1">
        <f t="shared" si="31"/>
        <v>340.92384579037378</v>
      </c>
      <c r="AU28" s="1">
        <f t="shared" si="32"/>
        <v>20665.99566184861</v>
      </c>
      <c r="AV28" s="1">
        <f t="shared" si="33"/>
        <v>-97.798563997697784</v>
      </c>
    </row>
    <row r="29" spans="1:48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2"/>
        <v>0.63700000000000001</v>
      </c>
      <c r="H29" s="1">
        <f t="shared" si="3"/>
        <v>6.2039999999999997</v>
      </c>
      <c r="J29" s="3">
        <f t="shared" si="4"/>
        <v>56.204000000000001</v>
      </c>
      <c r="L29" s="1">
        <f t="shared" si="5"/>
        <v>50.000816003341384</v>
      </c>
      <c r="M29" s="1">
        <f t="shared" si="6"/>
        <v>-16.218749999999986</v>
      </c>
      <c r="N29" s="1">
        <f t="shared" si="7"/>
        <v>35.519156249999988</v>
      </c>
      <c r="O29" s="1">
        <f t="shared" si="8"/>
        <v>0.58620689655171876</v>
      </c>
      <c r="P29" s="1">
        <f t="shared" si="9"/>
        <v>84.462896551724384</v>
      </c>
      <c r="Q29" s="1">
        <f t="shared" si="10"/>
        <v>-1.4562292722026384</v>
      </c>
      <c r="R29" s="1">
        <f t="shared" si="11"/>
        <v>41.377796633536512</v>
      </c>
      <c r="T29" s="1">
        <f t="shared" si="12"/>
        <v>-113.01049999999999</v>
      </c>
      <c r="U29" s="1">
        <f t="shared" si="13"/>
        <v>63.947900000000004</v>
      </c>
      <c r="X29" s="1">
        <f t="shared" si="0"/>
        <v>87.894715294265566</v>
      </c>
      <c r="Y29" s="1">
        <f t="shared" si="14"/>
        <v>135.48613</v>
      </c>
      <c r="Z29" s="1">
        <f t="shared" si="15"/>
        <v>314.85529740000004</v>
      </c>
      <c r="AA29" s="1">
        <f t="shared" si="16"/>
        <v>135.35819799999999</v>
      </c>
      <c r="AB29" s="1">
        <f t="shared" si="17"/>
        <v>243.23624999999998</v>
      </c>
      <c r="AC29" s="1">
        <f t="shared" si="18"/>
        <v>62.787804079907602</v>
      </c>
      <c r="AD29" s="1">
        <f t="shared" si="19"/>
        <v>136.94235927220265</v>
      </c>
      <c r="AE29" s="1">
        <f t="shared" si="20"/>
        <v>136.81442727220264</v>
      </c>
      <c r="AF29" s="1">
        <f t="shared" si="21"/>
        <v>1.0800272981609251</v>
      </c>
      <c r="AG29" s="1">
        <f t="shared" si="22"/>
        <v>-25.021216032478506</v>
      </c>
      <c r="AH29" s="1">
        <f t="shared" si="23"/>
        <v>99.57573250900279</v>
      </c>
      <c r="AI29" s="1">
        <f t="shared" si="24"/>
        <v>58.197935875466278</v>
      </c>
      <c r="AJ29" s="1">
        <f t="shared" si="25"/>
        <v>1</v>
      </c>
      <c r="AM29" s="1">
        <f t="shared" si="26"/>
        <v>277.3012496947415</v>
      </c>
      <c r="AN29" s="1">
        <f t="shared" si="1"/>
        <v>17411.136536946968</v>
      </c>
      <c r="AO29" s="1">
        <f t="shared" si="27"/>
        <v>7388.7249945316944</v>
      </c>
      <c r="AP29" s="1">
        <f t="shared" si="28"/>
        <v>14092.570081173233</v>
      </c>
      <c r="AQ29" s="1">
        <f t="shared" si="29"/>
        <v>21481.295075704926</v>
      </c>
      <c r="AR29" s="1">
        <f t="shared" si="30"/>
        <v>4070.158538757958</v>
      </c>
      <c r="AT29" s="1">
        <f t="shared" si="31"/>
        <v>346.5958802439277</v>
      </c>
      <c r="AU29" s="1">
        <f t="shared" si="32"/>
        <v>21761.99422365885</v>
      </c>
      <c r="AV29" s="1">
        <f t="shared" si="33"/>
        <v>-280.69914795392469</v>
      </c>
    </row>
    <row r="30" spans="1:48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2"/>
        <v>0.11799999999999999</v>
      </c>
      <c r="H30" s="1">
        <f t="shared" si="3"/>
        <v>5.7690000000000001</v>
      </c>
      <c r="J30" s="3">
        <f t="shared" si="4"/>
        <v>55.768999999999998</v>
      </c>
      <c r="L30" s="1">
        <f t="shared" si="5"/>
        <v>50.000745794437904</v>
      </c>
      <c r="M30" s="1">
        <f t="shared" si="6"/>
        <v>-9.8888888888888395</v>
      </c>
      <c r="N30" s="1">
        <f t="shared" si="7"/>
        <v>20.241111111111127</v>
      </c>
      <c r="O30" s="1">
        <f t="shared" si="8"/>
        <v>0.49469214437367781</v>
      </c>
      <c r="P30" s="1">
        <f t="shared" si="9"/>
        <v>87.610182590233322</v>
      </c>
      <c r="Q30" s="1">
        <f t="shared" si="10"/>
        <v>-3.2440191521265018</v>
      </c>
      <c r="R30" s="1">
        <f t="shared" si="11"/>
        <v>42.20030050436192</v>
      </c>
      <c r="T30" s="1">
        <f t="shared" si="12"/>
        <v>-112.59939999999999</v>
      </c>
      <c r="U30" s="1">
        <f t="shared" si="13"/>
        <v>65.891199999999998</v>
      </c>
      <c r="X30" s="1">
        <f t="shared" si="0"/>
        <v>89.020342561686419</v>
      </c>
      <c r="Y30" s="1">
        <f t="shared" si="14"/>
        <v>140.23778759999999</v>
      </c>
      <c r="Z30" s="1">
        <f t="shared" si="15"/>
        <v>312.4233552</v>
      </c>
      <c r="AA30" s="1">
        <f t="shared" si="16"/>
        <v>138.860004</v>
      </c>
      <c r="AB30" s="1">
        <f t="shared" si="17"/>
        <v>240.81754799999996</v>
      </c>
      <c r="AC30" s="1">
        <f t="shared" si="18"/>
        <v>64.701388232971397</v>
      </c>
      <c r="AD30" s="1">
        <f t="shared" si="19"/>
        <v>143.48180675212649</v>
      </c>
      <c r="AE30" s="1">
        <f t="shared" si="20"/>
        <v>142.1040231521265</v>
      </c>
      <c r="AF30" s="1">
        <f t="shared" si="21"/>
        <v>1.0254789785983016</v>
      </c>
      <c r="AG30" s="1">
        <f t="shared" si="22"/>
        <v>-28.632565944983895</v>
      </c>
      <c r="AH30" s="1">
        <f t="shared" si="23"/>
        <v>101.71241129721298</v>
      </c>
      <c r="AI30" s="1">
        <f t="shared" si="24"/>
        <v>59.512110792851061</v>
      </c>
      <c r="AJ30" s="1">
        <f t="shared" si="25"/>
        <v>1</v>
      </c>
      <c r="AK30" s="1" t="s">
        <v>49</v>
      </c>
      <c r="AM30" s="1">
        <f t="shared" si="26"/>
        <v>281.89414663399879</v>
      </c>
      <c r="AN30" s="1">
        <f t="shared" si="1"/>
        <v>18238.942621968523</v>
      </c>
      <c r="AO30" s="1">
        <f t="shared" si="27"/>
        <v>7741.5608833109854</v>
      </c>
      <c r="AP30" s="1">
        <f t="shared" si="28"/>
        <v>14637.424904784792</v>
      </c>
      <c r="AQ30" s="1">
        <f t="shared" si="29"/>
        <v>22378.985788095779</v>
      </c>
      <c r="AR30" s="1">
        <f t="shared" si="30"/>
        <v>4140.043166127256</v>
      </c>
      <c r="AT30" s="1">
        <f t="shared" si="31"/>
        <v>352.46152393445783</v>
      </c>
      <c r="AU30" s="1">
        <f t="shared" si="32"/>
        <v>22804.749897268095</v>
      </c>
      <c r="AV30" s="1">
        <f t="shared" si="33"/>
        <v>-425.76410917231624</v>
      </c>
    </row>
    <row r="31" spans="1:48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3"/>
        <v>5.298</v>
      </c>
      <c r="J31" s="3">
        <f t="shared" si="4"/>
        <v>55.298000000000002</v>
      </c>
      <c r="L31" s="1">
        <f t="shared" si="5"/>
        <v>50.000264419300827</v>
      </c>
      <c r="M31" s="1">
        <f t="shared" si="6"/>
        <v>-7.3783783783783949</v>
      </c>
      <c r="N31" s="1">
        <f t="shared" si="7"/>
        <v>12.892594594594575</v>
      </c>
      <c r="O31" s="1">
        <f t="shared" si="8"/>
        <v>0.42345924453280498</v>
      </c>
      <c r="P31" s="1">
        <f t="shared" si="9"/>
        <v>89.82497017892635</v>
      </c>
      <c r="Q31" s="1">
        <f t="shared" si="10"/>
        <v>-4.9304009710743646</v>
      </c>
      <c r="R31" s="1">
        <f t="shared" si="11"/>
        <v>42.824661219008213</v>
      </c>
      <c r="T31" s="1">
        <f t="shared" si="12"/>
        <v>-112.16759999999999</v>
      </c>
      <c r="U31" s="1">
        <f t="shared" si="13"/>
        <v>67.796400000000006</v>
      </c>
      <c r="X31" s="1">
        <f t="shared" si="0"/>
        <v>90.178997325984938</v>
      </c>
      <c r="Y31" s="1">
        <f t="shared" si="14"/>
        <v>144.9329534</v>
      </c>
      <c r="Z31" s="1">
        <f t="shared" si="15"/>
        <v>309.8741794</v>
      </c>
      <c r="AA31" s="1">
        <f t="shared" si="16"/>
        <v>142.30518799999999</v>
      </c>
      <c r="AB31" s="1">
        <f t="shared" si="17"/>
        <v>238.30403200000001</v>
      </c>
      <c r="AC31" s="1">
        <f t="shared" si="18"/>
        <v>66.597725497387941</v>
      </c>
      <c r="AD31" s="1">
        <f t="shared" si="19"/>
        <v>149.86335437107437</v>
      </c>
      <c r="AE31" s="1">
        <f t="shared" si="20"/>
        <v>147.23558897107435</v>
      </c>
      <c r="AF31" s="1">
        <f t="shared" si="21"/>
        <v>0.97231156781394135</v>
      </c>
      <c r="AG31" s="1">
        <f t="shared" si="22"/>
        <v>-32.134301305471737</v>
      </c>
      <c r="AH31" s="1">
        <f t="shared" si="23"/>
        <v>103.61285783662149</v>
      </c>
      <c r="AI31" s="1">
        <f t="shared" si="24"/>
        <v>60.788196617613274</v>
      </c>
      <c r="AJ31" s="1">
        <f t="shared" si="25"/>
        <v>1</v>
      </c>
      <c r="AK31" s="1" t="s">
        <v>35</v>
      </c>
      <c r="AM31" s="1">
        <f t="shared" si="26"/>
        <v>286.62180566876611</v>
      </c>
      <c r="AN31" s="1">
        <f t="shared" si="1"/>
        <v>19088.360335494155</v>
      </c>
      <c r="AO31" s="1">
        <f t="shared" si="27"/>
        <v>8085.8772850913183</v>
      </c>
      <c r="AP31" s="1">
        <f t="shared" si="28"/>
        <v>15166.001841965515</v>
      </c>
      <c r="AQ31" s="1">
        <f t="shared" si="29"/>
        <v>23251.879127056833</v>
      </c>
      <c r="AR31" s="1">
        <f t="shared" si="30"/>
        <v>4163.5187915626775</v>
      </c>
      <c r="AT31" s="1">
        <f t="shared" si="31"/>
        <v>358.49927391121741</v>
      </c>
      <c r="AU31" s="1">
        <f t="shared" si="32"/>
        <v>23875.236234952146</v>
      </c>
      <c r="AV31" s="1">
        <f t="shared" si="33"/>
        <v>-623.35710789531367</v>
      </c>
    </row>
    <row r="32" spans="1:48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34">A32*(-1)</f>
        <v>-0.96199999999999997</v>
      </c>
      <c r="H32" s="1">
        <f t="shared" si="3"/>
        <v>4.7949999999999999</v>
      </c>
      <c r="J32" s="3">
        <f t="shared" si="4"/>
        <v>54.795000000000002</v>
      </c>
      <c r="L32" s="1">
        <f t="shared" si="5"/>
        <v>50.000632036005307</v>
      </c>
      <c r="M32" s="1">
        <f t="shared" si="6"/>
        <v>-6.1428571428570695</v>
      </c>
      <c r="N32" s="1">
        <f t="shared" si="7"/>
        <v>7.6422857142858973</v>
      </c>
      <c r="O32" s="1">
        <f t="shared" si="8"/>
        <v>0.3614232209737861</v>
      </c>
      <c r="P32" s="1">
        <f t="shared" si="9"/>
        <v>91.610462546816336</v>
      </c>
      <c r="Q32" s="1">
        <f t="shared" si="10"/>
        <v>-6.4548399004648171</v>
      </c>
      <c r="R32" s="1">
        <f t="shared" si="11"/>
        <v>43.472302245712065</v>
      </c>
      <c r="T32" s="1">
        <f t="shared" si="12"/>
        <v>-111.717</v>
      </c>
      <c r="U32" s="1">
        <f t="shared" si="13"/>
        <v>69.66279999999999</v>
      </c>
      <c r="X32" s="1">
        <f t="shared" si="0"/>
        <v>91.365315611779067</v>
      </c>
      <c r="Y32" s="1">
        <f t="shared" si="14"/>
        <v>149.56729999999999</v>
      </c>
      <c r="Z32" s="1">
        <f t="shared" si="15"/>
        <v>307.22267479999999</v>
      </c>
      <c r="AA32" s="1">
        <f t="shared" si="16"/>
        <v>145.69199599999999</v>
      </c>
      <c r="AB32" s="1">
        <f t="shared" si="17"/>
        <v>235.70869999999999</v>
      </c>
      <c r="AC32" s="1">
        <f>AJ32*((AG32-Q32)^2+(AH32-R32)^2)^0.5</f>
        <v>68.314156786360883</v>
      </c>
      <c r="AD32" s="1">
        <f t="shared" si="19"/>
        <v>156.02213990046479</v>
      </c>
      <c r="AE32" s="1">
        <f t="shared" si="20"/>
        <v>152.14683590046479</v>
      </c>
      <c r="AF32" s="1">
        <f t="shared" si="21"/>
        <v>0.92219887018914859</v>
      </c>
      <c r="AG32" s="1">
        <f t="shared" si="22"/>
        <v>-35.393054906535497</v>
      </c>
      <c r="AH32" s="1">
        <f t="shared" si="23"/>
        <v>105.35447843315656</v>
      </c>
      <c r="AI32" s="1">
        <f t="shared" si="24"/>
        <v>61.882176187444493</v>
      </c>
      <c r="AJ32" s="1">
        <f t="shared" si="25"/>
        <v>1</v>
      </c>
      <c r="AK32" s="1">
        <v>27</v>
      </c>
      <c r="AM32" s="1">
        <f t="shared" si="26"/>
        <v>291.4623401702919</v>
      </c>
      <c r="AN32" s="1">
        <f t="shared" si="1"/>
        <v>19911.004003712969</v>
      </c>
      <c r="AO32" s="1">
        <f t="shared" si="27"/>
        <v>8418.1745583295797</v>
      </c>
      <c r="AP32" s="1">
        <f t="shared" si="28"/>
        <v>15671.884831927378</v>
      </c>
      <c r="AQ32" s="1">
        <f t="shared" si="29"/>
        <v>24090.05939025696</v>
      </c>
      <c r="AR32" s="1">
        <f t="shared" si="30"/>
        <v>4179.0553865439906</v>
      </c>
      <c r="AT32" s="1">
        <f t="shared" si="31"/>
        <v>364.68117849849062</v>
      </c>
      <c r="AU32" s="1">
        <f t="shared" si="32"/>
        <v>24912.887204980747</v>
      </c>
      <c r="AV32" s="1">
        <f t="shared" si="33"/>
        <v>-822.82781472378701</v>
      </c>
    </row>
    <row r="33" spans="1:48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34"/>
        <v>-1.5209999999999999</v>
      </c>
      <c r="H33" s="1">
        <f t="shared" si="3"/>
        <v>4.2610000000000001</v>
      </c>
      <c r="J33" s="3">
        <f t="shared" si="4"/>
        <v>54.261000000000003</v>
      </c>
      <c r="L33" s="1">
        <f t="shared" si="5"/>
        <v>50.000593846473471</v>
      </c>
      <c r="M33" s="1">
        <f t="shared" si="6"/>
        <v>-5.3364485981308771</v>
      </c>
      <c r="N33" s="1">
        <f t="shared" si="7"/>
        <v>3.4164112149531398</v>
      </c>
      <c r="O33" s="1">
        <f t="shared" si="8"/>
        <v>0.30728241563054626</v>
      </c>
      <c r="P33" s="1">
        <f t="shared" si="9"/>
        <v>93.014319715808384</v>
      </c>
      <c r="Q33" s="1">
        <f t="shared" si="10"/>
        <v>-7.9378259065132344</v>
      </c>
      <c r="R33" s="1">
        <f t="shared" si="11"/>
        <v>44.068005538496074</v>
      </c>
      <c r="T33" s="1">
        <f t="shared" si="12"/>
        <v>-111.2437</v>
      </c>
      <c r="U33" s="1">
        <f t="shared" si="13"/>
        <v>71.496100000000013</v>
      </c>
      <c r="X33" s="1">
        <f t="shared" si="0"/>
        <v>92.582163729845931</v>
      </c>
      <c r="Y33" s="1">
        <f t="shared" si="14"/>
        <v>154.14715480000001</v>
      </c>
      <c r="Z33" s="1">
        <f t="shared" si="15"/>
        <v>304.45893660000002</v>
      </c>
      <c r="AA33" s="1">
        <f t="shared" si="16"/>
        <v>149.024182</v>
      </c>
      <c r="AB33" s="1">
        <f t="shared" si="17"/>
        <v>233.02355399999999</v>
      </c>
      <c r="AC33" s="1">
        <f t="shared" si="18"/>
        <v>69.890679599456348</v>
      </c>
      <c r="AD33" s="1">
        <f t="shared" si="19"/>
        <v>162.08498070651325</v>
      </c>
      <c r="AE33" s="1">
        <f t="shared" si="20"/>
        <v>156.96200790651324</v>
      </c>
      <c r="AF33" s="1">
        <f t="shared" si="21"/>
        <v>0.87347701938906197</v>
      </c>
      <c r="AG33" s="1">
        <f t="shared" si="22"/>
        <v>-38.538704771026232</v>
      </c>
      <c r="AH33" s="1">
        <f t="shared" si="23"/>
        <v>106.90345180565697</v>
      </c>
      <c r="AI33" s="1">
        <f t="shared" si="24"/>
        <v>62.835446267160897</v>
      </c>
      <c r="AJ33" s="1">
        <f t="shared" si="25"/>
        <v>1</v>
      </c>
      <c r="AK33" s="1" t="s">
        <v>36</v>
      </c>
      <c r="AM33" s="1">
        <f t="shared" si="26"/>
        <v>296.42744554644003</v>
      </c>
      <c r="AN33" s="1">
        <f t="shared" si="1"/>
        <v>20717.515621171533</v>
      </c>
      <c r="AO33" s="1">
        <f t="shared" si="27"/>
        <v>8745.2951340199234</v>
      </c>
      <c r="AP33" s="1">
        <f t="shared" si="28"/>
        <v>16167.871624410398</v>
      </c>
      <c r="AQ33" s="1">
        <f t="shared" si="29"/>
        <v>24913.166758430321</v>
      </c>
      <c r="AR33" s="1">
        <f t="shared" si="30"/>
        <v>4195.6511372587884</v>
      </c>
      <c r="AT33" s="1">
        <f t="shared" si="31"/>
        <v>371.022174041737</v>
      </c>
      <c r="AU33" s="1">
        <f t="shared" si="32"/>
        <v>25930.991890244772</v>
      </c>
      <c r="AV33" s="1">
        <f t="shared" si="33"/>
        <v>-1017.8251318144503</v>
      </c>
    </row>
    <row r="34" spans="1:48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34"/>
        <v>-2.0920000000000001</v>
      </c>
      <c r="H34" s="1">
        <f t="shared" si="3"/>
        <v>3.698</v>
      </c>
      <c r="J34" s="3">
        <f t="shared" si="4"/>
        <v>53.698</v>
      </c>
      <c r="L34" s="1">
        <f t="shared" si="5"/>
        <v>50.000524247251647</v>
      </c>
      <c r="M34" s="1">
        <f t="shared" si="6"/>
        <v>-4.7704918032786914</v>
      </c>
      <c r="N34" s="1">
        <f t="shared" si="7"/>
        <v>-0.26816393442624786</v>
      </c>
      <c r="O34" s="1">
        <f t="shared" si="8"/>
        <v>0.26057529610829039</v>
      </c>
      <c r="P34" s="1">
        <f t="shared" si="9"/>
        <v>94.046712351945885</v>
      </c>
      <c r="Q34" s="1">
        <f t="shared" si="10"/>
        <v>-9.3732477050310159</v>
      </c>
      <c r="R34" s="1">
        <f t="shared" si="11"/>
        <v>44.580919379738134</v>
      </c>
      <c r="T34" s="1">
        <f t="shared" si="12"/>
        <v>-110.7491</v>
      </c>
      <c r="U34" s="1">
        <f t="shared" si="13"/>
        <v>73.294699999999992</v>
      </c>
      <c r="X34" s="1">
        <f t="shared" si="0"/>
        <v>93.824785845212546</v>
      </c>
      <c r="Y34" s="1">
        <f t="shared" si="14"/>
        <v>158.66654039999997</v>
      </c>
      <c r="Z34" s="1">
        <f t="shared" si="15"/>
        <v>301.59024219999998</v>
      </c>
      <c r="AA34" s="1">
        <f t="shared" si="16"/>
        <v>152.29769399999998</v>
      </c>
      <c r="AB34" s="1">
        <f t="shared" si="17"/>
        <v>230.25524199999998</v>
      </c>
      <c r="AC34" s="1">
        <f t="shared" si="18"/>
        <v>71.366504357766871</v>
      </c>
      <c r="AD34" s="1">
        <f t="shared" si="19"/>
        <v>168.03978810503099</v>
      </c>
      <c r="AE34" s="1">
        <f t="shared" si="20"/>
        <v>161.670941705031</v>
      </c>
      <c r="AF34" s="1">
        <f t="shared" si="21"/>
        <v>0.82615328252937825</v>
      </c>
      <c r="AG34" s="1">
        <f t="shared" si="22"/>
        <v>-41.574542115860893</v>
      </c>
      <c r="AH34" s="1">
        <f t="shared" si="23"/>
        <v>108.26965136989645</v>
      </c>
      <c r="AI34" s="1">
        <f>AH34-R34</f>
        <v>63.688731990158317</v>
      </c>
      <c r="AJ34" s="1">
        <f t="shared" si="25"/>
        <v>1</v>
      </c>
      <c r="AK34" s="1">
        <v>2.0299999999999998</v>
      </c>
      <c r="AM34" s="1">
        <f t="shared" si="26"/>
        <v>301.4977165637705</v>
      </c>
      <c r="AN34" s="1">
        <f t="shared" si="1"/>
        <v>21516.838103005088</v>
      </c>
      <c r="AO34" s="1">
        <f t="shared" si="27"/>
        <v>9066.5867672069489</v>
      </c>
      <c r="AP34" s="1">
        <f t="shared" si="28"/>
        <v>16652.915350326719</v>
      </c>
      <c r="AQ34" s="1">
        <f t="shared" si="29"/>
        <v>25719.502117533666</v>
      </c>
      <c r="AR34" s="1">
        <f t="shared" si="30"/>
        <v>4202.6640145285783</v>
      </c>
      <c r="AT34" s="1">
        <f t="shared" si="31"/>
        <v>377.49747788491243</v>
      </c>
      <c r="AU34" s="1">
        <f t="shared" si="32"/>
        <v>26940.675400519605</v>
      </c>
      <c r="AV34" s="1">
        <f t="shared" si="33"/>
        <v>-1221.1732829859393</v>
      </c>
    </row>
    <row r="35" spans="1:48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34"/>
        <v>-2.6739999999999999</v>
      </c>
      <c r="H35" s="1">
        <f t="shared" si="3"/>
        <v>3.1070000000000002</v>
      </c>
      <c r="J35" s="3">
        <f t="shared" si="4"/>
        <v>53.106999999999999</v>
      </c>
      <c r="L35" s="1">
        <f t="shared" si="5"/>
        <v>50.000421798220863</v>
      </c>
      <c r="M35" s="1">
        <f t="shared" si="6"/>
        <v>-4.4179104477611837</v>
      </c>
      <c r="N35" s="1">
        <f t="shared" si="7"/>
        <v>-4.0303880597014263</v>
      </c>
      <c r="O35" s="1">
        <f t="shared" si="8"/>
        <v>0.22077922077921966</v>
      </c>
      <c r="P35" s="1">
        <f t="shared" si="9"/>
        <v>94.72418181818189</v>
      </c>
      <c r="Q35" s="1">
        <f t="shared" si="10"/>
        <v>-10.644662279052302</v>
      </c>
      <c r="R35" s="1">
        <f t="shared" si="11"/>
        <v>45.011970665663824</v>
      </c>
      <c r="T35" s="1">
        <f t="shared" si="12"/>
        <v>-110.23220000000001</v>
      </c>
      <c r="U35" s="1">
        <f t="shared" si="13"/>
        <v>75.059600000000003</v>
      </c>
      <c r="X35" s="1">
        <f t="shared" si="0"/>
        <v>95.091884643222826</v>
      </c>
      <c r="Y35" s="1">
        <f t="shared" si="14"/>
        <v>163.1264568</v>
      </c>
      <c r="Z35" s="1">
        <f t="shared" si="15"/>
        <v>298.61759159999997</v>
      </c>
      <c r="AA35" s="1">
        <f t="shared" si="16"/>
        <v>155.51353199999997</v>
      </c>
      <c r="AB35" s="1">
        <f t="shared" si="17"/>
        <v>227.40476399999997</v>
      </c>
      <c r="AC35" s="1">
        <f t="shared" si="18"/>
        <v>72.805552977389738</v>
      </c>
      <c r="AD35" s="1">
        <f t="shared" si="19"/>
        <v>173.77111907905231</v>
      </c>
      <c r="AE35" s="1">
        <f t="shared" si="20"/>
        <v>166.15819427905228</v>
      </c>
      <c r="AF35" s="1">
        <f t="shared" si="21"/>
        <v>0.78130701466040176</v>
      </c>
      <c r="AG35" s="1">
        <f t="shared" si="22"/>
        <v>-44.40880289029343</v>
      </c>
      <c r="AH35" s="1">
        <f t="shared" si="23"/>
        <v>109.51492682371786</v>
      </c>
      <c r="AI35" s="1">
        <f t="shared" si="24"/>
        <v>64.502956158054033</v>
      </c>
      <c r="AJ35" s="1">
        <f t="shared" si="25"/>
        <v>1</v>
      </c>
      <c r="AM35" s="1">
        <f t="shared" si="26"/>
        <v>306.66785978929187</v>
      </c>
      <c r="AN35" s="1">
        <f t="shared" si="1"/>
        <v>22327.123112352016</v>
      </c>
      <c r="AO35" s="1">
        <f t="shared" si="27"/>
        <v>9375.8207299102687</v>
      </c>
      <c r="AP35" s="1">
        <f t="shared" si="28"/>
        <v>17115.12480171378</v>
      </c>
      <c r="AQ35" s="1">
        <f t="shared" si="29"/>
        <v>26490.945531624049</v>
      </c>
      <c r="AR35" s="1">
        <f t="shared" si="30"/>
        <v>4163.8224192720336</v>
      </c>
      <c r="AT35" s="1">
        <f t="shared" si="31"/>
        <v>384.10032972134405</v>
      </c>
      <c r="AU35" s="1">
        <f t="shared" si="32"/>
        <v>27964.636904160179</v>
      </c>
      <c r="AV35" s="1">
        <f t="shared" si="33"/>
        <v>-1473.6913725361301</v>
      </c>
    </row>
    <row r="36" spans="1:48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34"/>
        <v>-3.266</v>
      </c>
      <c r="H36" s="1">
        <f t="shared" si="3"/>
        <v>2.4910000000000001</v>
      </c>
      <c r="J36" s="3">
        <f t="shared" si="4"/>
        <v>52.491</v>
      </c>
      <c r="L36" s="1">
        <f t="shared" si="5"/>
        <v>50.000299039105755</v>
      </c>
      <c r="M36" s="1">
        <f t="shared" si="6"/>
        <v>-4.130136986301399</v>
      </c>
      <c r="N36" s="1">
        <f t="shared" si="7"/>
        <v>-7.5365273972604783</v>
      </c>
      <c r="O36" s="1">
        <f t="shared" si="8"/>
        <v>0.1812499999999993</v>
      </c>
      <c r="P36" s="1">
        <f t="shared" si="9"/>
        <v>95.369400000000027</v>
      </c>
      <c r="Q36" s="1">
        <f t="shared" si="10"/>
        <v>-11.934202116885386</v>
      </c>
      <c r="R36" s="1">
        <f t="shared" si="11"/>
        <v>45.521625866314537</v>
      </c>
      <c r="T36" s="1">
        <f t="shared" si="12"/>
        <v>-109.69200000000001</v>
      </c>
      <c r="U36" s="1">
        <f t="shared" si="13"/>
        <v>76.793800000000005</v>
      </c>
      <c r="X36" s="1">
        <f t="shared" si="0"/>
        <v>96.383308546864058</v>
      </c>
      <c r="Y36" s="1">
        <f t="shared" si="14"/>
        <v>167.52790399999998</v>
      </c>
      <c r="Z36" s="1">
        <f t="shared" si="15"/>
        <v>295.54398479999998</v>
      </c>
      <c r="AA36" s="1">
        <f t="shared" si="16"/>
        <v>158.67269599999997</v>
      </c>
      <c r="AB36" s="1">
        <f t="shared" si="17"/>
        <v>224.47511999999998</v>
      </c>
      <c r="AC36" s="1">
        <f t="shared" si="18"/>
        <v>73.9974230454457</v>
      </c>
      <c r="AD36" s="1">
        <f t="shared" si="19"/>
        <v>179.46210611688537</v>
      </c>
      <c r="AE36" s="1">
        <f t="shared" si="20"/>
        <v>170.60689811688536</v>
      </c>
      <c r="AF36" s="1">
        <f t="shared" si="21"/>
        <v>0.73795003879339216</v>
      </c>
      <c r="AG36" s="1">
        <f t="shared" si="22"/>
        <v>-47.122692110785884</v>
      </c>
      <c r="AH36" s="1">
        <f t="shared" si="23"/>
        <v>110.61685448804859</v>
      </c>
      <c r="AI36" s="1">
        <f t="shared" si="24"/>
        <v>65.095228621734051</v>
      </c>
      <c r="AJ36" s="1">
        <f t="shared" si="25"/>
        <v>1</v>
      </c>
      <c r="AK36" s="1" t="s">
        <v>166</v>
      </c>
      <c r="AL36" s="1">
        <f>SUM(AR11:AR89)</f>
        <v>217306.42964009685</v>
      </c>
      <c r="AM36" s="1">
        <f t="shared" si="26"/>
        <v>311.93725674331915</v>
      </c>
      <c r="AN36" s="1">
        <f t="shared" si="1"/>
        <v>23082.553150871197</v>
      </c>
      <c r="AO36" s="1">
        <f t="shared" si="27"/>
        <v>9682.8779355365514</v>
      </c>
      <c r="AP36" s="1">
        <f t="shared" si="28"/>
        <v>17573.363540529779</v>
      </c>
      <c r="AQ36" s="1">
        <f t="shared" si="29"/>
        <v>27256.241476066331</v>
      </c>
      <c r="AR36" s="1">
        <f t="shared" si="30"/>
        <v>4173.6883251951331</v>
      </c>
      <c r="AT36" s="1">
        <f t="shared" si="31"/>
        <v>390.82993968321847</v>
      </c>
      <c r="AU36" s="1">
        <f t="shared" si="32"/>
        <v>28920.408385565144</v>
      </c>
      <c r="AV36" s="1">
        <f t="shared" si="33"/>
        <v>-1664.1669094988138</v>
      </c>
    </row>
    <row r="37" spans="1:48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34"/>
        <v>-3.8690000000000002</v>
      </c>
      <c r="H37" s="1">
        <f t="shared" si="3"/>
        <v>1.851</v>
      </c>
      <c r="J37" s="3">
        <f t="shared" si="4"/>
        <v>51.850999999999999</v>
      </c>
      <c r="L37" s="1">
        <f t="shared" si="5"/>
        <v>50.000428048167748</v>
      </c>
      <c r="M37" s="1">
        <f t="shared" si="6"/>
        <v>-3.923076923076906</v>
      </c>
      <c r="N37" s="1">
        <f t="shared" si="7"/>
        <v>-11.127692307692165</v>
      </c>
      <c r="O37" s="1">
        <f t="shared" si="8"/>
        <v>0.14781297134238766</v>
      </c>
      <c r="P37" s="1">
        <f t="shared" si="9"/>
        <v>95.690034690799166</v>
      </c>
      <c r="Q37" s="1">
        <f t="shared" si="10"/>
        <v>-13.119702297147088</v>
      </c>
      <c r="R37" s="1">
        <f t="shared" si="11"/>
        <v>45.905755165730724</v>
      </c>
      <c r="T37" s="1">
        <f t="shared" si="12"/>
        <v>-109.1319</v>
      </c>
      <c r="U37" s="1">
        <f t="shared" si="13"/>
        <v>78.494699999999995</v>
      </c>
      <c r="X37" s="1">
        <f t="shared" si="0"/>
        <v>97.692609125255728</v>
      </c>
      <c r="Y37" s="1">
        <f t="shared" si="14"/>
        <v>171.86290460000001</v>
      </c>
      <c r="Z37" s="1">
        <f t="shared" si="15"/>
        <v>292.37569919999999</v>
      </c>
      <c r="AA37" s="1">
        <f t="shared" si="16"/>
        <v>161.76913400000001</v>
      </c>
      <c r="AB37" s="1">
        <f t="shared" si="17"/>
        <v>221.47195799999997</v>
      </c>
      <c r="AC37" s="1">
        <f t="shared" si="18"/>
        <v>75.188037278621223</v>
      </c>
      <c r="AD37" s="1">
        <f t="shared" si="19"/>
        <v>184.98260689714709</v>
      </c>
      <c r="AE37" s="1">
        <f t="shared" si="20"/>
        <v>174.88883629714709</v>
      </c>
      <c r="AF37" s="1">
        <f t="shared" si="21"/>
        <v>0.69629717620196996</v>
      </c>
      <c r="AG37" s="1">
        <f t="shared" si="22"/>
        <v>-49.704258975796655</v>
      </c>
      <c r="AH37" s="1">
        <f t="shared" si="23"/>
        <v>111.59297738160777</v>
      </c>
      <c r="AI37" s="1">
        <f t="shared" si="24"/>
        <v>65.687222215877043</v>
      </c>
      <c r="AJ37" s="1">
        <f t="shared" si="25"/>
        <v>1</v>
      </c>
      <c r="AK37" s="1" t="s">
        <v>167</v>
      </c>
      <c r="AL37" s="1">
        <f>SUM(AV11:AV89)</f>
        <v>-372149.18621417013</v>
      </c>
      <c r="AM37" s="1">
        <f t="shared" si="26"/>
        <v>317.27959589333068</v>
      </c>
      <c r="AN37" s="1">
        <f t="shared" si="1"/>
        <v>23855.630083773623</v>
      </c>
      <c r="AO37" s="1">
        <f t="shared" si="27"/>
        <v>9980.7365551355724</v>
      </c>
      <c r="AP37" s="1">
        <f t="shared" si="28"/>
        <v>18014.424582787637</v>
      </c>
      <c r="AQ37" s="1">
        <f t="shared" si="29"/>
        <v>27995.161137923209</v>
      </c>
      <c r="AR37" s="1">
        <f t="shared" si="30"/>
        <v>4139.5310541495855</v>
      </c>
      <c r="AT37" s="1">
        <f t="shared" si="31"/>
        <v>397.65270499721748</v>
      </c>
      <c r="AU37" s="1">
        <f t="shared" si="32"/>
        <v>29898.726407275357</v>
      </c>
      <c r="AV37" s="1">
        <f t="shared" si="33"/>
        <v>-1903.5652693521479</v>
      </c>
    </row>
    <row r="38" spans="1:48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34"/>
        <v>-4.4809999999999999</v>
      </c>
      <c r="H38" s="1">
        <f t="shared" si="3"/>
        <v>1.1879999999999999</v>
      </c>
      <c r="J38" s="3">
        <f t="shared" si="4"/>
        <v>51.188000000000002</v>
      </c>
      <c r="L38" s="1">
        <f t="shared" si="5"/>
        <v>49.999967219989259</v>
      </c>
      <c r="M38" s="1">
        <f t="shared" si="6"/>
        <v>-3.7696969696969478</v>
      </c>
      <c r="N38" s="1">
        <f t="shared" si="7"/>
        <v>-14.819775757575549</v>
      </c>
      <c r="O38" s="1">
        <f t="shared" si="8"/>
        <v>0.11713030746705463</v>
      </c>
      <c r="P38" s="1">
        <f t="shared" si="9"/>
        <v>95.848666178623859</v>
      </c>
      <c r="Q38" s="1">
        <f t="shared" si="10"/>
        <v>-14.236346773935875</v>
      </c>
      <c r="R38" s="1">
        <f t="shared" si="11"/>
        <v>46.256825414473205</v>
      </c>
      <c r="T38" s="1">
        <f t="shared" si="12"/>
        <v>-108.5474</v>
      </c>
      <c r="U38" s="1">
        <f t="shared" si="13"/>
        <v>80.164400000000001</v>
      </c>
      <c r="X38" s="1">
        <f t="shared" si="0"/>
        <v>99.022647521261504</v>
      </c>
      <c r="Y38" s="1">
        <f t="shared" si="14"/>
        <v>176.13380860000001</v>
      </c>
      <c r="Z38" s="1">
        <f t="shared" si="15"/>
        <v>289.10810739999999</v>
      </c>
      <c r="AA38" s="1">
        <f t="shared" si="16"/>
        <v>164.80454800000001</v>
      </c>
      <c r="AB38" s="1">
        <f t="shared" si="17"/>
        <v>218.39192799999998</v>
      </c>
      <c r="AC38" s="1">
        <f t="shared" si="18"/>
        <v>76.288455421905184</v>
      </c>
      <c r="AD38" s="1">
        <f t="shared" si="19"/>
        <v>190.37015537393589</v>
      </c>
      <c r="AE38" s="1">
        <f t="shared" si="20"/>
        <v>179.04089477393589</v>
      </c>
      <c r="AF38" s="1">
        <f t="shared" si="21"/>
        <v>0.65636654708146713</v>
      </c>
      <c r="AG38" s="1">
        <f t="shared" si="22"/>
        <v>-52.144116056267116</v>
      </c>
      <c r="AH38" s="1">
        <f t="shared" si="23"/>
        <v>112.46052212921535</v>
      </c>
      <c r="AI38" s="1">
        <f t="shared" si="24"/>
        <v>66.203696714742136</v>
      </c>
      <c r="AJ38" s="1">
        <f t="shared" si="25"/>
        <v>1</v>
      </c>
      <c r="AK38" s="1" t="s">
        <v>156</v>
      </c>
      <c r="AM38" s="1">
        <f t="shared" si="26"/>
        <v>322.70655156055301</v>
      </c>
      <c r="AN38" s="1">
        <f t="shared" si="1"/>
        <v>24618.784373083996</v>
      </c>
      <c r="AO38" s="1">
        <f t="shared" si="27"/>
        <v>10271.421733200712</v>
      </c>
      <c r="AP38" s="1">
        <f t="shared" si="28"/>
        <v>18442.10736618927</v>
      </c>
      <c r="AQ38" s="1">
        <f t="shared" si="29"/>
        <v>28713.529099389983</v>
      </c>
      <c r="AR38" s="1">
        <f t="shared" si="30"/>
        <v>4094.7447263059876</v>
      </c>
      <c r="AT38" s="1">
        <f t="shared" si="31"/>
        <v>404.58353507880355</v>
      </c>
      <c r="AU38" s="1">
        <f t="shared" si="32"/>
        <v>30865.052980296117</v>
      </c>
      <c r="AV38" s="1">
        <f t="shared" si="33"/>
        <v>-2151.5238809061339</v>
      </c>
    </row>
    <row r="39" spans="1:48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34"/>
        <v>-5.1029999999999998</v>
      </c>
      <c r="H39" s="2">
        <f t="shared" si="3"/>
        <v>0.505</v>
      </c>
      <c r="J39" s="3">
        <f t="shared" si="4"/>
        <v>50.505000000000003</v>
      </c>
      <c r="L39" s="2">
        <f t="shared" si="5"/>
        <v>50.001127687283223</v>
      </c>
      <c r="M39" s="1">
        <f t="shared" si="6"/>
        <v>-3.6686046511628172</v>
      </c>
      <c r="N39" s="1">
        <f t="shared" si="7"/>
        <v>-18.784668604651444</v>
      </c>
      <c r="O39" s="1">
        <f t="shared" si="8"/>
        <v>8.6647727272727113E-2</v>
      </c>
      <c r="P39" s="1">
        <f t="shared" si="9"/>
        <v>95.970407670454563</v>
      </c>
      <c r="Q39" s="1">
        <f t="shared" si="10"/>
        <v>-15.279276159185006</v>
      </c>
      <c r="R39" s="1">
        <f t="shared" si="11"/>
        <v>46.661289281661546</v>
      </c>
      <c r="S39" s="1"/>
      <c r="T39" s="1">
        <f t="shared" si="12"/>
        <v>-107.94460000000001</v>
      </c>
      <c r="U39" s="1">
        <f t="shared" si="13"/>
        <v>81.806200000000004</v>
      </c>
      <c r="X39" s="1">
        <f t="shared" si="0"/>
        <v>100.36788085637754</v>
      </c>
      <c r="Y39" s="1">
        <f t="shared" si="14"/>
        <v>180.3455434</v>
      </c>
      <c r="Z39" s="1">
        <f t="shared" si="15"/>
        <v>285.75581420000003</v>
      </c>
      <c r="AA39" s="1">
        <f t="shared" si="16"/>
        <v>167.783884</v>
      </c>
      <c r="AB39" s="1">
        <f t="shared" si="17"/>
        <v>215.24643200000003</v>
      </c>
      <c r="AC39" s="1">
        <f t="shared" si="18"/>
        <v>77.245413870446569</v>
      </c>
      <c r="AD39" s="1">
        <f t="shared" si="19"/>
        <v>195.624819559185</v>
      </c>
      <c r="AE39" s="1">
        <f t="shared" si="20"/>
        <v>183.063160159185</v>
      </c>
      <c r="AF39" s="1">
        <f t="shared" si="21"/>
        <v>0.6186245953764048</v>
      </c>
      <c r="AG39" s="1">
        <f t="shared" si="22"/>
        <v>-54.411673189264683</v>
      </c>
      <c r="AH39" s="1">
        <f t="shared" si="23"/>
        <v>113.26090990142777</v>
      </c>
      <c r="AI39" s="1">
        <f t="shared" si="24"/>
        <v>66.599620619766227</v>
      </c>
      <c r="AJ39" s="1">
        <f t="shared" si="25"/>
        <v>1</v>
      </c>
      <c r="AK39" s="2">
        <v>236.7</v>
      </c>
      <c r="AM39" s="1">
        <f t="shared" si="26"/>
        <v>328.19550713782701</v>
      </c>
      <c r="AN39" s="1">
        <f t="shared" si="1"/>
        <v>25351.597779282547</v>
      </c>
      <c r="AO39" s="1">
        <f t="shared" si="27"/>
        <v>10554.937139315827</v>
      </c>
      <c r="AP39" s="1">
        <f t="shared" si="28"/>
        <v>18856.420812196851</v>
      </c>
      <c r="AQ39" s="1">
        <f t="shared" si="29"/>
        <v>29411.357951512677</v>
      </c>
      <c r="AR39" s="1">
        <f t="shared" si="30"/>
        <v>4059.7601722301297</v>
      </c>
      <c r="AT39" s="1">
        <f t="shared" si="31"/>
        <v>411.59354598809318</v>
      </c>
      <c r="AU39" s="1">
        <f t="shared" si="32"/>
        <v>31793.713806254942</v>
      </c>
      <c r="AV39" s="1">
        <f t="shared" si="33"/>
        <v>-2382.3558547422654</v>
      </c>
    </row>
    <row r="40" spans="1:48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34"/>
        <v>-5.734</v>
      </c>
      <c r="H40" s="1">
        <f>E40*(-1)</f>
        <v>-0.19900000000000001</v>
      </c>
      <c r="J40" s="3">
        <f t="shared" si="4"/>
        <v>49.801000000000002</v>
      </c>
      <c r="L40" s="1">
        <f t="shared" si="5"/>
        <v>50.000318898983039</v>
      </c>
      <c r="M40" s="1">
        <f t="shared" si="6"/>
        <v>-3.5754189944134005</v>
      </c>
      <c r="N40" s="1">
        <f t="shared" si="7"/>
        <v>-22.670173184357459</v>
      </c>
      <c r="O40" s="1">
        <f t="shared" si="8"/>
        <v>5.9556786703599977E-2</v>
      </c>
      <c r="P40" s="1">
        <f t="shared" si="9"/>
        <v>95.893763157894782</v>
      </c>
      <c r="Q40" s="1">
        <f t="shared" si="10"/>
        <v>-16.308765653703812</v>
      </c>
      <c r="R40" s="1">
        <f t="shared" si="11"/>
        <v>46.97558390151076</v>
      </c>
      <c r="T40" s="1">
        <f t="shared" si="12"/>
        <v>-107.31480000000001</v>
      </c>
      <c r="U40" s="1">
        <f t="shared" si="13"/>
        <v>83.417400000000015</v>
      </c>
      <c r="X40" s="1">
        <f t="shared" si="0"/>
        <v>101.73274254535754</v>
      </c>
      <c r="Y40" s="1">
        <f t="shared" si="14"/>
        <v>184.4869042</v>
      </c>
      <c r="Z40" s="1">
        <f t="shared" si="15"/>
        <v>282.30023740000001</v>
      </c>
      <c r="AA40" s="1">
        <f t="shared" si="16"/>
        <v>170.69654800000001</v>
      </c>
      <c r="AB40" s="1">
        <f t="shared" si="17"/>
        <v>212.02201600000001</v>
      </c>
      <c r="AC40" s="1">
        <f t="shared" si="18"/>
        <v>78.149845721113337</v>
      </c>
      <c r="AD40" s="1">
        <f t="shared" si="19"/>
        <v>200.7956698537038</v>
      </c>
      <c r="AE40" s="1">
        <f t="shared" si="20"/>
        <v>187.00531365370381</v>
      </c>
      <c r="AF40" s="1">
        <f t="shared" si="21"/>
        <v>0.58175628256707235</v>
      </c>
      <c r="AG40" s="1">
        <f t="shared" si="22"/>
        <v>-56.605897278784639</v>
      </c>
      <c r="AH40" s="1">
        <f t="shared" si="23"/>
        <v>113.93482201713397</v>
      </c>
      <c r="AI40" s="1">
        <f t="shared" si="24"/>
        <v>66.959238115623208</v>
      </c>
      <c r="AJ40" s="1">
        <f t="shared" si="25"/>
        <v>1</v>
      </c>
      <c r="AM40" s="1">
        <f t="shared" si="26"/>
        <v>333.76455228737211</v>
      </c>
      <c r="AN40" s="1">
        <f t="shared" si="1"/>
        <v>26083.648268434597</v>
      </c>
      <c r="AO40" s="1">
        <f t="shared" si="27"/>
        <v>10833.930366956589</v>
      </c>
      <c r="AP40" s="1">
        <f t="shared" si="28"/>
        <v>19262.482332899763</v>
      </c>
      <c r="AQ40" s="1">
        <f t="shared" si="29"/>
        <v>30096.412699856352</v>
      </c>
      <c r="AR40" s="1">
        <f t="shared" si="30"/>
        <v>4012.7644314217541</v>
      </c>
      <c r="AT40" s="1">
        <f t="shared" si="31"/>
        <v>418.70584024936801</v>
      </c>
      <c r="AU40" s="1">
        <f t="shared" si="32"/>
        <v>32721.796818017236</v>
      </c>
      <c r="AV40" s="1">
        <f t="shared" si="33"/>
        <v>-2625.3841181608841</v>
      </c>
    </row>
    <row r="41" spans="1:48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34"/>
        <v>-6.3739999999999997</v>
      </c>
      <c r="H41" s="1">
        <f t="shared" ref="H41:H90" si="35">E41*(-1)</f>
        <v>-0.92100000000000004</v>
      </c>
      <c r="J41" s="3">
        <f t="shared" si="4"/>
        <v>49.079000000000001</v>
      </c>
      <c r="L41" s="1">
        <f t="shared" si="5"/>
        <v>50.000533197157004</v>
      </c>
      <c r="M41" s="1">
        <f t="shared" si="6"/>
        <v>-3.5081081081080989</v>
      </c>
      <c r="N41" s="1">
        <f t="shared" si="7"/>
        <v>-26.741124324324197</v>
      </c>
      <c r="O41" s="1">
        <f t="shared" si="8"/>
        <v>3.3783783783786575E-2</v>
      </c>
      <c r="P41" s="1">
        <f t="shared" si="9"/>
        <v>95.721749999999872</v>
      </c>
      <c r="Q41" s="1">
        <f t="shared" si="10"/>
        <v>-17.287776993513923</v>
      </c>
      <c r="R41" s="1">
        <f t="shared" si="11"/>
        <v>47.27682847994874</v>
      </c>
      <c r="T41" s="1">
        <f t="shared" si="12"/>
        <v>-106.66560000000001</v>
      </c>
      <c r="U41" s="1">
        <f t="shared" si="13"/>
        <v>85.000199999999992</v>
      </c>
      <c r="X41" s="1">
        <f t="shared" si="0"/>
        <v>103.11019378994492</v>
      </c>
      <c r="Y41" s="1">
        <f t="shared" si="14"/>
        <v>188.56346839999998</v>
      </c>
      <c r="Z41" s="1">
        <f t="shared" si="15"/>
        <v>278.76160920000001</v>
      </c>
      <c r="AA41" s="1">
        <f t="shared" si="16"/>
        <v>173.54878399999996</v>
      </c>
      <c r="AB41" s="1">
        <f t="shared" si="17"/>
        <v>208.734432</v>
      </c>
      <c r="AC41" s="1">
        <f t="shared" si="18"/>
        <v>78.970374970234531</v>
      </c>
      <c r="AD41" s="1">
        <f t="shared" si="19"/>
        <v>205.85124539351389</v>
      </c>
      <c r="AE41" s="1">
        <f t="shared" si="20"/>
        <v>190.83656099351387</v>
      </c>
      <c r="AF41" s="1">
        <f t="shared" si="21"/>
        <v>0.54648595864482508</v>
      </c>
      <c r="AG41" s="1">
        <f t="shared" si="22"/>
        <v>-58.676263433179898</v>
      </c>
      <c r="AH41" s="1">
        <f t="shared" si="23"/>
        <v>114.53241050235806</v>
      </c>
      <c r="AI41" s="1">
        <f t="shared" si="24"/>
        <v>67.255582022409328</v>
      </c>
      <c r="AJ41" s="1">
        <f t="shared" si="25"/>
        <v>1</v>
      </c>
      <c r="AK41" s="1" t="s">
        <v>157</v>
      </c>
      <c r="AM41" s="1">
        <f t="shared" si="26"/>
        <v>339.38496660066193</v>
      </c>
      <c r="AN41" s="1">
        <f t="shared" si="1"/>
        <v>26801.358071714796</v>
      </c>
      <c r="AO41" s="1">
        <f t="shared" si="27"/>
        <v>11106.703945207044</v>
      </c>
      <c r="AP41" s="1">
        <f t="shared" si="28"/>
        <v>19657.119965136899</v>
      </c>
      <c r="AQ41" s="1">
        <f t="shared" si="29"/>
        <v>30763.823910343941</v>
      </c>
      <c r="AR41" s="1">
        <f t="shared" si="30"/>
        <v>3962.4658386291449</v>
      </c>
      <c r="AT41" s="1">
        <f t="shared" si="31"/>
        <v>425.88373868491283</v>
      </c>
      <c r="AU41" s="1">
        <f t="shared" si="32"/>
        <v>33632.198537672943</v>
      </c>
      <c r="AV41" s="1">
        <f t="shared" si="33"/>
        <v>-2868.3746273290017</v>
      </c>
    </row>
    <row r="42" spans="1:48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34"/>
        <v>-7.0229999999999997</v>
      </c>
      <c r="H42" s="1">
        <f t="shared" si="35"/>
        <v>-1.661</v>
      </c>
      <c r="J42" s="3">
        <f t="shared" si="4"/>
        <v>48.338999999999999</v>
      </c>
      <c r="L42" s="1">
        <f t="shared" si="5"/>
        <v>50.000994080118048</v>
      </c>
      <c r="M42" s="1">
        <f t="shared" si="6"/>
        <v>-3.4946808510638516</v>
      </c>
      <c r="N42" s="1">
        <f t="shared" si="7"/>
        <v>-31.49829255319181</v>
      </c>
      <c r="O42" s="1">
        <f t="shared" si="8"/>
        <v>7.9470198675500175E-3</v>
      </c>
      <c r="P42" s="1">
        <f t="shared" si="9"/>
        <v>95.523741721854293</v>
      </c>
      <c r="Q42" s="1">
        <f t="shared" si="10"/>
        <v>-18.132390730001962</v>
      </c>
      <c r="R42" s="1">
        <f t="shared" si="11"/>
        <v>47.61777239154965</v>
      </c>
      <c r="T42" s="1">
        <f t="shared" si="12"/>
        <v>-105.99449999999999</v>
      </c>
      <c r="U42" s="1">
        <f t="shared" si="13"/>
        <v>86.555700000000002</v>
      </c>
      <c r="X42" s="1">
        <f t="shared" si="0"/>
        <v>104.50150988736956</v>
      </c>
      <c r="Y42" s="1">
        <f t="shared" si="14"/>
        <v>192.57558600000002</v>
      </c>
      <c r="Z42" s="1">
        <f t="shared" si="15"/>
        <v>275.13430219999998</v>
      </c>
      <c r="AA42" s="1">
        <f t="shared" si="16"/>
        <v>176.34029399999997</v>
      </c>
      <c r="AB42" s="1">
        <f t="shared" si="17"/>
        <v>205.37932999999998</v>
      </c>
      <c r="AC42" s="1">
        <f t="shared" si="18"/>
        <v>79.71365648896122</v>
      </c>
      <c r="AD42" s="1">
        <f t="shared" si="19"/>
        <v>210.70797673000197</v>
      </c>
      <c r="AE42" s="1">
        <f t="shared" si="20"/>
        <v>194.47268473000193</v>
      </c>
      <c r="AF42" s="1">
        <f t="shared" si="21"/>
        <v>0.51368597098369262</v>
      </c>
      <c r="AG42" s="1">
        <f t="shared" si="22"/>
        <v>-60.540740014522456</v>
      </c>
      <c r="AH42" s="1">
        <f t="shared" si="23"/>
        <v>115.11443113701807</v>
      </c>
      <c r="AI42" s="1">
        <f t="shared" si="24"/>
        <v>67.496658745468423</v>
      </c>
      <c r="AJ42" s="1">
        <f t="shared" si="25"/>
        <v>1</v>
      </c>
      <c r="AK42" s="1">
        <v>4.0599999999999996</v>
      </c>
      <c r="AM42" s="1">
        <f t="shared" si="26"/>
        <v>345.06195367298375</v>
      </c>
      <c r="AN42" s="1">
        <f t="shared" si="1"/>
        <v>27506.150042498077</v>
      </c>
      <c r="AO42" s="1">
        <f t="shared" si="27"/>
        <v>11368.748884467257</v>
      </c>
      <c r="AP42" s="1">
        <f t="shared" si="28"/>
        <v>20031.65889061385</v>
      </c>
      <c r="AQ42" s="1">
        <f t="shared" si="29"/>
        <v>31400.407775081105</v>
      </c>
      <c r="AR42" s="1">
        <f t="shared" si="30"/>
        <v>3894.257732583028</v>
      </c>
      <c r="AT42" s="1">
        <f t="shared" si="31"/>
        <v>433.13388686859264</v>
      </c>
      <c r="AU42" s="1">
        <f t="shared" si="32"/>
        <v>34526.685871571586</v>
      </c>
      <c r="AV42" s="1">
        <f t="shared" si="33"/>
        <v>-3126.2780964904814</v>
      </c>
    </row>
    <row r="43" spans="1:48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34"/>
        <v>-7.68</v>
      </c>
      <c r="H43" s="1">
        <f t="shared" si="35"/>
        <v>-2.4159999999999999</v>
      </c>
      <c r="J43" s="3">
        <f t="shared" si="4"/>
        <v>47.584000000000003</v>
      </c>
      <c r="L43" s="1">
        <f t="shared" si="5"/>
        <v>50.000425048193343</v>
      </c>
      <c r="M43" s="1">
        <f t="shared" si="6"/>
        <v>-3.4455958549222596</v>
      </c>
      <c r="N43" s="1">
        <f t="shared" si="7"/>
        <v>-35.712673575129209</v>
      </c>
      <c r="O43" s="1">
        <f t="shared" si="8"/>
        <v>-1.5564202334630925E-2</v>
      </c>
      <c r="P43" s="1">
        <f t="shared" si="9"/>
        <v>95.178852140077851</v>
      </c>
      <c r="Q43" s="1">
        <f t="shared" si="10"/>
        <v>-19.080221259250187</v>
      </c>
      <c r="R43" s="1">
        <f t="shared" si="11"/>
        <v>47.886394494307424</v>
      </c>
      <c r="T43" s="1">
        <f t="shared" si="12"/>
        <v>-105.30030000000001</v>
      </c>
      <c r="U43" s="1">
        <f t="shared" si="13"/>
        <v>88.08189999999999</v>
      </c>
      <c r="X43" s="1">
        <f t="shared" si="0"/>
        <v>105.90528953598114</v>
      </c>
      <c r="Y43" s="1">
        <f t="shared" si="14"/>
        <v>196.51100219999998</v>
      </c>
      <c r="Z43" s="1">
        <f t="shared" si="15"/>
        <v>271.42061640000003</v>
      </c>
      <c r="AA43" s="1">
        <f t="shared" si="16"/>
        <v>179.06137799999996</v>
      </c>
      <c r="AB43" s="1">
        <f t="shared" si="17"/>
        <v>201.96030600000003</v>
      </c>
      <c r="AC43" s="1">
        <f t="shared" si="18"/>
        <v>80.351773508688623</v>
      </c>
      <c r="AD43" s="1">
        <f t="shared" si="19"/>
        <v>215.59122345925016</v>
      </c>
      <c r="AE43" s="1">
        <f t="shared" si="20"/>
        <v>198.14159925925014</v>
      </c>
      <c r="AF43" s="1">
        <f t="shared" si="21"/>
        <v>0.48083725032345648</v>
      </c>
      <c r="AG43" s="1">
        <f t="shared" si="22"/>
        <v>-62.419378267329265</v>
      </c>
      <c r="AH43" s="1">
        <f t="shared" si="23"/>
        <v>115.54823732925144</v>
      </c>
      <c r="AI43" s="1">
        <f t="shared" si="24"/>
        <v>67.661842834944011</v>
      </c>
      <c r="AJ43" s="1">
        <f t="shared" si="25"/>
        <v>1</v>
      </c>
      <c r="AM43" s="1">
        <f t="shared" si="26"/>
        <v>350.7897957732136</v>
      </c>
      <c r="AN43" s="1">
        <f t="shared" si="1"/>
        <v>28186.582219128395</v>
      </c>
      <c r="AO43" s="1">
        <f t="shared" si="27"/>
        <v>11632.224461743843</v>
      </c>
      <c r="AP43" s="1">
        <f t="shared" si="28"/>
        <v>20409.575431699064</v>
      </c>
      <c r="AQ43" s="1">
        <f t="shared" si="29"/>
        <v>32041.799893442905</v>
      </c>
      <c r="AR43" s="1">
        <f t="shared" si="30"/>
        <v>3855.2176743145101</v>
      </c>
      <c r="AT43" s="1">
        <f t="shared" si="31"/>
        <v>440.44898261750757</v>
      </c>
      <c r="AU43" s="1">
        <f t="shared" si="32"/>
        <v>35390.856893414304</v>
      </c>
      <c r="AV43" s="1">
        <f t="shared" si="33"/>
        <v>-3349.0569999713989</v>
      </c>
    </row>
    <row r="44" spans="1:48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34"/>
        <v>-8.3450000000000006</v>
      </c>
      <c r="H44" s="1">
        <f t="shared" si="35"/>
        <v>-3.1869999999999998</v>
      </c>
      <c r="J44" s="3">
        <f t="shared" si="4"/>
        <v>46.813000000000002</v>
      </c>
      <c r="L44" s="1">
        <f t="shared" si="5"/>
        <v>50.000208999563199</v>
      </c>
      <c r="M44" s="1">
        <f t="shared" si="6"/>
        <v>-3.4564102564102801</v>
      </c>
      <c r="N44" s="1">
        <f t="shared" si="7"/>
        <v>-40.902107692308107</v>
      </c>
      <c r="O44" s="1">
        <f t="shared" si="8"/>
        <v>-3.8265306122450132E-2</v>
      </c>
      <c r="P44" s="1">
        <f t="shared" si="9"/>
        <v>94.762612244898023</v>
      </c>
      <c r="Q44" s="1">
        <f t="shared" si="10"/>
        <v>-19.844787437376272</v>
      </c>
      <c r="R44" s="1">
        <f t="shared" si="11"/>
        <v>48.140672988675163</v>
      </c>
      <c r="T44" s="1">
        <f t="shared" si="12"/>
        <v>-104.58560000000001</v>
      </c>
      <c r="U44" s="1">
        <f t="shared" si="13"/>
        <v>89.579200000000014</v>
      </c>
      <c r="X44" s="1">
        <f t="shared" si="0"/>
        <v>107.3182825058247</v>
      </c>
      <c r="Y44" s="1">
        <f t="shared" si="14"/>
        <v>200.3759944</v>
      </c>
      <c r="Z44" s="1">
        <f t="shared" si="15"/>
        <v>267.62552920000002</v>
      </c>
      <c r="AA44" s="1">
        <f t="shared" si="16"/>
        <v>181.71768399999999</v>
      </c>
      <c r="AB44" s="1">
        <f t="shared" si="17"/>
        <v>198.480412</v>
      </c>
      <c r="AC44" s="1">
        <f t="shared" si="18"/>
        <v>80.997663765873327</v>
      </c>
      <c r="AD44" s="1">
        <f t="shared" si="19"/>
        <v>220.22078183737628</v>
      </c>
      <c r="AE44" s="1">
        <f t="shared" si="20"/>
        <v>201.56247143737627</v>
      </c>
      <c r="AF44" s="1">
        <f t="shared" si="21"/>
        <v>0.45051097482168018</v>
      </c>
      <c r="AG44" s="1">
        <f t="shared" si="22"/>
        <v>-64.087186224989978</v>
      </c>
      <c r="AH44" s="1">
        <f t="shared" si="23"/>
        <v>115.98779293526705</v>
      </c>
      <c r="AI44" s="1">
        <f t="shared" si="24"/>
        <v>67.847119946591889</v>
      </c>
      <c r="AJ44" s="1">
        <f t="shared" si="25"/>
        <v>1</v>
      </c>
      <c r="AK44" s="1" t="s">
        <v>158</v>
      </c>
      <c r="AM44" s="1">
        <f t="shared" si="26"/>
        <v>356.55523098806623</v>
      </c>
      <c r="AN44" s="1">
        <f t="shared" si="1"/>
        <v>28880.140713534685</v>
      </c>
      <c r="AO44" s="1">
        <f t="shared" si="27"/>
        <v>11882.012284035638</v>
      </c>
      <c r="AP44" s="1">
        <f t="shared" si="28"/>
        <v>20761.942370406945</v>
      </c>
      <c r="AQ44" s="1">
        <f t="shared" si="29"/>
        <v>32643.954654442583</v>
      </c>
      <c r="AR44" s="1">
        <f>AQ44-AN44</f>
        <v>3763.8139409078976</v>
      </c>
      <c r="AT44" s="1">
        <f t="shared" si="31"/>
        <v>447.8120889833624</v>
      </c>
      <c r="AU44" s="1">
        <f t="shared" si="32"/>
        <v>36271.733013767735</v>
      </c>
      <c r="AV44" s="1">
        <f t="shared" si="33"/>
        <v>-3627.7783593251515</v>
      </c>
    </row>
    <row r="45" spans="1:48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34"/>
        <v>-9.0190000000000001</v>
      </c>
      <c r="H45" s="1">
        <f t="shared" si="35"/>
        <v>-3.9710000000000001</v>
      </c>
      <c r="J45" s="3">
        <f t="shared" si="4"/>
        <v>46.028999999999996</v>
      </c>
      <c r="L45" s="1">
        <f t="shared" si="5"/>
        <v>50.001017599644911</v>
      </c>
      <c r="M45" s="1">
        <f t="shared" si="6"/>
        <v>-3.4795918367346692</v>
      </c>
      <c r="N45" s="1">
        <f t="shared" si="7"/>
        <v>-46.413959183673001</v>
      </c>
      <c r="O45" s="1">
        <f t="shared" si="8"/>
        <v>-6.1403508771929592E-2</v>
      </c>
      <c r="P45" s="1">
        <f t="shared" si="9"/>
        <v>94.337114035087694</v>
      </c>
      <c r="Q45" s="1">
        <f t="shared" si="10"/>
        <v>-20.588548627841284</v>
      </c>
      <c r="R45" s="1">
        <f t="shared" si="11"/>
        <v>48.432766143814796</v>
      </c>
      <c r="T45" s="1">
        <f t="shared" si="12"/>
        <v>-103.85149999999999</v>
      </c>
      <c r="U45" s="1">
        <f t="shared" si="13"/>
        <v>91.053100000000015</v>
      </c>
      <c r="X45" s="1">
        <f t="shared" si="0"/>
        <v>108.74146256079142</v>
      </c>
      <c r="Y45" s="1">
        <f t="shared" si="14"/>
        <v>204.17618999999999</v>
      </c>
      <c r="Z45" s="1">
        <f t="shared" si="15"/>
        <v>263.75239059999996</v>
      </c>
      <c r="AA45" s="1">
        <f t="shared" si="16"/>
        <v>184.31356199999999</v>
      </c>
      <c r="AB45" s="1">
        <f t="shared" si="17"/>
        <v>194.94234999999998</v>
      </c>
      <c r="AC45" s="1">
        <f t="shared" si="18"/>
        <v>81.534178235196862</v>
      </c>
      <c r="AD45" s="1">
        <f t="shared" si="19"/>
        <v>224.76473862784127</v>
      </c>
      <c r="AE45" s="1">
        <f t="shared" si="20"/>
        <v>204.90211062784127</v>
      </c>
      <c r="AF45" s="1">
        <f t="shared" si="21"/>
        <v>0.4215587718575316</v>
      </c>
      <c r="AG45" s="1">
        <f t="shared" si="22"/>
        <v>-65.646260844709687</v>
      </c>
      <c r="AH45" s="1">
        <f t="shared" si="23"/>
        <v>116.38587343311185</v>
      </c>
      <c r="AI45" s="1">
        <f t="shared" si="24"/>
        <v>67.953107289297066</v>
      </c>
      <c r="AJ45" s="1">
        <f t="shared" si="25"/>
        <v>1</v>
      </c>
      <c r="AK45" s="2">
        <v>307</v>
      </c>
      <c r="AM45" s="1">
        <f t="shared" si="26"/>
        <v>362.36223256634696</v>
      </c>
      <c r="AN45" s="1">
        <f t="shared" si="1"/>
        <v>29544.90685576839</v>
      </c>
      <c r="AO45" s="1">
        <f t="shared" si="27"/>
        <v>12127.181472665177</v>
      </c>
      <c r="AP45" s="1">
        <f>$AL$5*AE45</f>
        <v>21105.941905220792</v>
      </c>
      <c r="AQ45" s="1">
        <f t="shared" si="29"/>
        <v>33233.123377885968</v>
      </c>
      <c r="AR45" s="1">
        <f t="shared" si="30"/>
        <v>3688.2165221175783</v>
      </c>
      <c r="AT45" s="1">
        <f t="shared" si="31"/>
        <v>455.22828024979395</v>
      </c>
      <c r="AU45" s="1">
        <f t="shared" si="32"/>
        <v>37116.663739588847</v>
      </c>
      <c r="AV45" s="1">
        <f t="shared" si="33"/>
        <v>-3883.5403617028787</v>
      </c>
    </row>
    <row r="46" spans="1:48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34"/>
        <v>-9.7010000000000005</v>
      </c>
      <c r="H46" s="1">
        <f t="shared" si="35"/>
        <v>-4.7690000000000001</v>
      </c>
      <c r="J46" s="3">
        <f t="shared" si="4"/>
        <v>45.231000000000002</v>
      </c>
      <c r="L46" s="1">
        <f t="shared" si="5"/>
        <v>50.000063779959319</v>
      </c>
      <c r="M46" s="1">
        <f t="shared" si="6"/>
        <v>-3.4797979797980041</v>
      </c>
      <c r="N46" s="1">
        <f t="shared" si="7"/>
        <v>-51.582621212121708</v>
      </c>
      <c r="O46" s="1">
        <f t="shared" si="8"/>
        <v>-8.2818294190358202E-2</v>
      </c>
      <c r="P46" s="1">
        <f t="shared" si="9"/>
        <v>93.793666254635326</v>
      </c>
      <c r="Q46" s="1">
        <f t="shared" si="10"/>
        <v>-21.39787412958173</v>
      </c>
      <c r="R46" s="1">
        <f t="shared" si="11"/>
        <v>48.668968562029619</v>
      </c>
      <c r="T46" s="1">
        <f t="shared" si="12"/>
        <v>-103.09179999999998</v>
      </c>
      <c r="U46" s="1">
        <f t="shared" si="13"/>
        <v>92.499800000000008</v>
      </c>
      <c r="X46" s="1">
        <f t="shared" si="0"/>
        <v>110.1769035836459</v>
      </c>
      <c r="Y46" s="1">
        <f t="shared" si="14"/>
        <v>207.90003420000002</v>
      </c>
      <c r="Z46" s="1">
        <f t="shared" si="15"/>
        <v>259.78824579999997</v>
      </c>
      <c r="AA46" s="1">
        <f>G46+$S$18*(J46-B46)+$S$20*(G46-D46)</f>
        <v>186.83871600000001</v>
      </c>
      <c r="AB46" s="1">
        <f t="shared" si="17"/>
        <v>191.33701599999998</v>
      </c>
      <c r="AC46" s="1">
        <f t="shared" si="18"/>
        <v>81.986771774195262</v>
      </c>
      <c r="AD46" s="1">
        <f t="shared" si="19"/>
        <v>229.29790832958176</v>
      </c>
      <c r="AE46" s="1">
        <f t="shared" si="20"/>
        <v>208.23659012958174</v>
      </c>
      <c r="AF46" s="1">
        <f t="shared" si="21"/>
        <v>0.39282806198145842</v>
      </c>
      <c r="AG46" s="1">
        <f t="shared" si="22"/>
        <v>-67.191950506026046</v>
      </c>
      <c r="AH46" s="1">
        <f t="shared" si="23"/>
        <v>116.67436036872657</v>
      </c>
      <c r="AI46" s="1">
        <f t="shared" si="24"/>
        <v>68.005391806696949</v>
      </c>
      <c r="AJ46" s="1">
        <f t="shared" si="25"/>
        <v>1</v>
      </c>
      <c r="AM46" s="1">
        <f t="shared" si="26"/>
        <v>368.21926257190006</v>
      </c>
      <c r="AN46" s="1">
        <f t="shared" si="1"/>
        <v>30189.108643344851</v>
      </c>
      <c r="AO46" s="1">
        <f t="shared" si="27"/>
        <v>12371.768643922585</v>
      </c>
      <c r="AP46" s="1">
        <f t="shared" si="28"/>
        <v>21449.409966297568</v>
      </c>
      <c r="AQ46" s="1">
        <f t="shared" si="29"/>
        <v>33821.178610220151</v>
      </c>
      <c r="AR46" s="1">
        <f t="shared" si="30"/>
        <v>3632.0699668753005</v>
      </c>
      <c r="AT46" s="1">
        <f t="shared" si="31"/>
        <v>462.7083634198886</v>
      </c>
      <c r="AU46" s="1">
        <f t="shared" si="32"/>
        <v>37935.964989717802</v>
      </c>
      <c r="AV46" s="1">
        <f t="shared" si="33"/>
        <v>-4114.7863794976511</v>
      </c>
    </row>
    <row r="47" spans="1:48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34"/>
        <v>-10.39</v>
      </c>
      <c r="H47" s="1">
        <f t="shared" si="35"/>
        <v>-5.5780000000000003</v>
      </c>
      <c r="J47" s="3">
        <f t="shared" si="4"/>
        <v>44.421999999999997</v>
      </c>
      <c r="L47" s="1">
        <f t="shared" si="5"/>
        <v>50.000227609481939</v>
      </c>
      <c r="M47" s="1">
        <f t="shared" si="6"/>
        <v>-3.5252525252525113</v>
      </c>
      <c r="N47" s="1">
        <f t="shared" si="7"/>
        <v>-57.781373737373443</v>
      </c>
      <c r="O47" s="1">
        <f t="shared" si="8"/>
        <v>-0.10365853658536775</v>
      </c>
      <c r="P47" s="1">
        <f t="shared" si="9"/>
        <v>93.190859756097638</v>
      </c>
      <c r="Q47" s="1">
        <f t="shared" si="10"/>
        <v>-22.061681484348355</v>
      </c>
      <c r="R47" s="1">
        <f t="shared" si="11"/>
        <v>48.882311495328878</v>
      </c>
      <c r="T47" s="1">
        <f t="shared" si="12"/>
        <v>-102.31549999999999</v>
      </c>
      <c r="U47" s="1">
        <f t="shared" si="13"/>
        <v>93.917900000000017</v>
      </c>
      <c r="X47" s="1">
        <f t="shared" si="0"/>
        <v>111.61537632718891</v>
      </c>
      <c r="Y47" s="1">
        <f t="shared" si="14"/>
        <v>211.54712700000002</v>
      </c>
      <c r="Z47" s="1">
        <f t="shared" si="15"/>
        <v>255.75860439999994</v>
      </c>
      <c r="AA47" s="1">
        <f t="shared" si="16"/>
        <v>189.29533799999999</v>
      </c>
      <c r="AB47" s="1">
        <f t="shared" si="17"/>
        <v>187.68480999999997</v>
      </c>
      <c r="AC47" s="1">
        <f t="shared" si="18"/>
        <v>82.455434728695479</v>
      </c>
      <c r="AD47" s="1">
        <f t="shared" si="19"/>
        <v>233.60880848434837</v>
      </c>
      <c r="AE47" s="1">
        <f t="shared" si="20"/>
        <v>211.35701948434834</v>
      </c>
      <c r="AF47" s="1">
        <f t="shared" si="21"/>
        <v>0.36612697245948123</v>
      </c>
      <c r="AG47" s="1">
        <f t="shared" si="22"/>
        <v>-68.571590646758125</v>
      </c>
      <c r="AH47" s="1">
        <f t="shared" si="23"/>
        <v>116.9684853194068</v>
      </c>
      <c r="AI47" s="1">
        <f t="shared" si="24"/>
        <v>68.086173824077918</v>
      </c>
      <c r="AJ47" s="1">
        <f t="shared" si="25"/>
        <v>1</v>
      </c>
      <c r="AK47" s="1" t="s">
        <v>159</v>
      </c>
      <c r="AM47" s="1">
        <f t="shared" si="26"/>
        <v>374.08866290737865</v>
      </c>
      <c r="AN47" s="1">
        <f t="shared" si="1"/>
        <v>30845.643327104324</v>
      </c>
      <c r="AO47" s="1">
        <f t="shared" si="27"/>
        <v>12604.363261773018</v>
      </c>
      <c r="AP47" s="1">
        <f t="shared" si="28"/>
        <v>21770.829791985303</v>
      </c>
      <c r="AQ47" s="1">
        <f t="shared" si="29"/>
        <v>34375.193053758325</v>
      </c>
      <c r="AR47" s="1">
        <f t="shared" si="30"/>
        <v>3529.5497266540006</v>
      </c>
      <c r="AT47" s="1">
        <f t="shared" si="31"/>
        <v>470.20424488649127</v>
      </c>
      <c r="AU47" s="1">
        <f t="shared" si="32"/>
        <v>38770.895423393624</v>
      </c>
      <c r="AV47" s="1">
        <f t="shared" si="33"/>
        <v>-4395.702369635299</v>
      </c>
    </row>
    <row r="48" spans="1:48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34"/>
        <v>-11.087999999999999</v>
      </c>
      <c r="H48" s="1">
        <f t="shared" si="35"/>
        <v>-6.3979999999999997</v>
      </c>
      <c r="J48" s="3">
        <f>H48+50</f>
        <v>43.602000000000004</v>
      </c>
      <c r="L48" s="1">
        <f t="shared" si="5"/>
        <v>50.001477778161721</v>
      </c>
      <c r="M48" s="1">
        <f t="shared" si="6"/>
        <v>-3.5786802030456681</v>
      </c>
      <c r="N48" s="1">
        <f t="shared" si="7"/>
        <v>-64.344781725887941</v>
      </c>
      <c r="O48" s="1">
        <f t="shared" si="8"/>
        <v>-0.12635379061371846</v>
      </c>
      <c r="P48" s="1">
        <f t="shared" si="9"/>
        <v>92.647097472924202</v>
      </c>
      <c r="Q48" s="1">
        <f t="shared" si="10"/>
        <v>-22.737114114337338</v>
      </c>
      <c r="R48" s="1">
        <f t="shared" si="11"/>
        <v>49.196469292425306</v>
      </c>
      <c r="T48" s="1">
        <f t="shared" si="12"/>
        <v>-101.5198</v>
      </c>
      <c r="U48" s="1">
        <f t="shared" si="13"/>
        <v>95.314599999999984</v>
      </c>
      <c r="X48" s="1">
        <f t="shared" si="0"/>
        <v>113.06243109539081</v>
      </c>
      <c r="Y48" s="1">
        <f t="shared" si="14"/>
        <v>215.12942319999996</v>
      </c>
      <c r="Z48" s="1">
        <f t="shared" si="15"/>
        <v>251.65291159999998</v>
      </c>
      <c r="AA48" s="1">
        <f t="shared" si="16"/>
        <v>191.69153199999997</v>
      </c>
      <c r="AB48" s="1">
        <f t="shared" si="17"/>
        <v>183.97643600000001</v>
      </c>
      <c r="AC48" s="1">
        <f t="shared" si="18"/>
        <v>82.761168326595538</v>
      </c>
      <c r="AD48" s="1">
        <f>Y48-Q48</f>
        <v>237.86653731433731</v>
      </c>
      <c r="AE48" s="1">
        <f t="shared" si="20"/>
        <v>214.42864611433731</v>
      </c>
      <c r="AF48" s="1">
        <f t="shared" si="21"/>
        <v>0.34074174821308995</v>
      </c>
      <c r="AG48" s="1">
        <f t="shared" si="22"/>
        <v>-69.844378937761519</v>
      </c>
      <c r="AH48" s="1">
        <f t="shared" si="23"/>
        <v>117.2428989095541</v>
      </c>
      <c r="AI48" s="1">
        <f t="shared" si="24"/>
        <v>68.046429617128794</v>
      </c>
      <c r="AJ48" s="1">
        <f t="shared" si="25"/>
        <v>1</v>
      </c>
      <c r="AK48" s="1">
        <v>5.4</v>
      </c>
      <c r="AM48" s="1">
        <f t="shared" si="26"/>
        <v>379.99308047807278</v>
      </c>
      <c r="AN48" s="1">
        <f t="shared" si="1"/>
        <v>31448.671296387347</v>
      </c>
      <c r="AO48" s="1">
        <f t="shared" si="27"/>
        <v>12834.089020795071</v>
      </c>
      <c r="AP48" s="1">
        <f t="shared" si="28"/>
        <v>22087.222693007316</v>
      </c>
      <c r="AQ48" s="1">
        <f t="shared" si="29"/>
        <v>34921.311713802388</v>
      </c>
      <c r="AR48" s="1">
        <f t="shared" si="30"/>
        <v>3472.6404174150412</v>
      </c>
      <c r="AT48" s="1">
        <f t="shared" si="31"/>
        <v>477.74484728359135</v>
      </c>
      <c r="AU48" s="1">
        <f t="shared" si="32"/>
        <v>39538.721723200986</v>
      </c>
      <c r="AV48" s="1">
        <f t="shared" si="33"/>
        <v>-4617.410009398598</v>
      </c>
    </row>
    <row r="49" spans="1:48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34"/>
        <v>-11.792999999999999</v>
      </c>
      <c r="H49" s="1">
        <f t="shared" si="35"/>
        <v>-7.2290000000000001</v>
      </c>
      <c r="J49" s="3">
        <f t="shared" si="4"/>
        <v>42.771000000000001</v>
      </c>
      <c r="L49" s="1">
        <f t="shared" si="5"/>
        <v>50.000286239180674</v>
      </c>
      <c r="M49" s="1">
        <f t="shared" si="6"/>
        <v>-3.614213197969566</v>
      </c>
      <c r="N49" s="1">
        <f t="shared" si="7"/>
        <v>-70.673152284264532</v>
      </c>
      <c r="O49" s="1">
        <f t="shared" si="8"/>
        <v>-0.14660309892729173</v>
      </c>
      <c r="P49" s="1">
        <f t="shared" si="9"/>
        <v>91.949151370679246</v>
      </c>
      <c r="Q49" s="1">
        <f t="shared" si="10"/>
        <v>-23.448758512362552</v>
      </c>
      <c r="R49" s="1">
        <f t="shared" si="11"/>
        <v>49.412236349249689</v>
      </c>
      <c r="T49" s="1">
        <f t="shared" si="12"/>
        <v>-100.69980000000001</v>
      </c>
      <c r="U49" s="1">
        <f t="shared" si="13"/>
        <v>96.680999999999983</v>
      </c>
      <c r="X49" s="1">
        <f t="shared" si="0"/>
        <v>114.51626850819054</v>
      </c>
      <c r="Y49" s="1">
        <f t="shared" si="14"/>
        <v>218.62276319999998</v>
      </c>
      <c r="Z49" s="1">
        <f t="shared" si="15"/>
        <v>247.46413999999999</v>
      </c>
      <c r="AA49" s="1">
        <f t="shared" si="16"/>
        <v>194.00759999999997</v>
      </c>
      <c r="AB49" s="1">
        <f t="shared" si="17"/>
        <v>180.20873600000002</v>
      </c>
      <c r="AC49" s="1">
        <f t="shared" si="18"/>
        <v>83.044007025507781</v>
      </c>
      <c r="AD49" s="1">
        <f t="shared" si="19"/>
        <v>242.07152171236254</v>
      </c>
      <c r="AE49" s="1">
        <f t="shared" si="20"/>
        <v>217.45635851236253</v>
      </c>
      <c r="AF49" s="1">
        <f t="shared" si="21"/>
        <v>0.31554638981765071</v>
      </c>
      <c r="AG49" s="1">
        <f t="shared" si="22"/>
        <v>-71.107796453622768</v>
      </c>
      <c r="AH49" s="1">
        <f t="shared" si="23"/>
        <v>117.41902428520579</v>
      </c>
      <c r="AI49" s="1">
        <f t="shared" si="24"/>
        <v>68.006787935956112</v>
      </c>
      <c r="AJ49" s="1">
        <f t="shared" si="25"/>
        <v>1</v>
      </c>
      <c r="AM49" s="1">
        <f t="shared" si="26"/>
        <v>385.92517327351953</v>
      </c>
      <c r="AN49" s="1">
        <f t="shared" si="1"/>
        <v>32048.772800646464</v>
      </c>
      <c r="AO49" s="1">
        <f t="shared" si="27"/>
        <v>13060.968953990523</v>
      </c>
      <c r="AP49" s="1">
        <f t="shared" si="28"/>
        <v>22399.092208565904</v>
      </c>
      <c r="AQ49" s="1">
        <f t="shared" si="29"/>
        <v>35460.061162556427</v>
      </c>
      <c r="AR49" s="1">
        <f t="shared" si="30"/>
        <v>3411.288361909963</v>
      </c>
      <c r="AT49" s="1">
        <f t="shared" si="31"/>
        <v>485.3207940416907</v>
      </c>
      <c r="AU49" s="1">
        <f t="shared" si="32"/>
        <v>40302.983430023174</v>
      </c>
      <c r="AV49" s="1">
        <f t="shared" si="33"/>
        <v>-4842.9222674667471</v>
      </c>
    </row>
    <row r="50" spans="1:48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34"/>
        <v>-12.505000000000001</v>
      </c>
      <c r="H50" s="1">
        <f t="shared" si="35"/>
        <v>-8.0679999999999996</v>
      </c>
      <c r="J50" s="3">
        <f t="shared" si="4"/>
        <v>41.932000000000002</v>
      </c>
      <c r="L50" s="1">
        <f t="shared" si="5"/>
        <v>50.000804123533854</v>
      </c>
      <c r="M50" s="1">
        <f t="shared" si="6"/>
        <v>-3.7113402061855449</v>
      </c>
      <c r="N50" s="1">
        <f t="shared" si="7"/>
        <v>-78.738783505154089</v>
      </c>
      <c r="O50" s="1">
        <f t="shared" si="8"/>
        <v>-0.16627358490566269</v>
      </c>
      <c r="P50" s="1">
        <f t="shared" si="9"/>
        <v>91.190508254717102</v>
      </c>
      <c r="Q50" s="1">
        <f t="shared" si="10"/>
        <v>-23.967009638103967</v>
      </c>
      <c r="R50" s="1">
        <f t="shared" si="11"/>
        <v>49.580334739354669</v>
      </c>
      <c r="T50" s="1">
        <f t="shared" si="12"/>
        <v>-99.86569999999999</v>
      </c>
      <c r="U50" s="1">
        <f t="shared" si="13"/>
        <v>98.020700000000019</v>
      </c>
      <c r="X50" s="1">
        <f t="shared" si="0"/>
        <v>115.96983766902497</v>
      </c>
      <c r="Y50" s="1">
        <f t="shared" si="14"/>
        <v>222.03900179999999</v>
      </c>
      <c r="Z50" s="1">
        <f t="shared" si="15"/>
        <v>243.21849919999997</v>
      </c>
      <c r="AA50" s="1">
        <f t="shared" si="16"/>
        <v>196.25543400000001</v>
      </c>
      <c r="AB50" s="1">
        <f t="shared" si="17"/>
        <v>176.40151399999999</v>
      </c>
      <c r="AC50" s="1">
        <f t="shared" si="18"/>
        <v>83.409365314787252</v>
      </c>
      <c r="AD50" s="1">
        <f t="shared" si="19"/>
        <v>246.00601143810397</v>
      </c>
      <c r="AE50" s="1">
        <f t="shared" si="20"/>
        <v>220.22244363810398</v>
      </c>
      <c r="AF50" s="1">
        <f t="shared" si="21"/>
        <v>0.292412499578453</v>
      </c>
      <c r="AG50" s="1">
        <f t="shared" si="22"/>
        <v>-72.19929604113436</v>
      </c>
      <c r="AH50" s="1">
        <f t="shared" si="23"/>
        <v>117.6300869104808</v>
      </c>
      <c r="AI50" s="1">
        <f t="shared" si="24"/>
        <v>68.04975217112613</v>
      </c>
      <c r="AJ50" s="1">
        <f t="shared" si="25"/>
        <v>1</v>
      </c>
      <c r="AM50" s="1">
        <f t="shared" si="26"/>
        <v>391.85617152047229</v>
      </c>
      <c r="AN50" s="1">
        <f t="shared" si="1"/>
        <v>32684.474561205006</v>
      </c>
      <c r="AO50" s="1">
        <f t="shared" si="27"/>
        <v>13273.254347142902</v>
      </c>
      <c r="AP50" s="1">
        <f t="shared" si="28"/>
        <v>22684.012806942901</v>
      </c>
      <c r="AQ50" s="1">
        <f>AO50+AP50</f>
        <v>35957.267154085799</v>
      </c>
      <c r="AR50" s="1">
        <f t="shared" si="30"/>
        <v>3272.7925928807927</v>
      </c>
      <c r="AT50" s="1">
        <f t="shared" si="31"/>
        <v>492.89534293879899</v>
      </c>
      <c r="AU50" s="1">
        <f t="shared" si="32"/>
        <v>41112.087721139629</v>
      </c>
      <c r="AV50" s="1">
        <f t="shared" si="33"/>
        <v>-5154.82056705383</v>
      </c>
    </row>
    <row r="51" spans="1:48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34"/>
        <v>-13.225</v>
      </c>
      <c r="H51" s="1">
        <f t="shared" si="35"/>
        <v>-8.9160000000000004</v>
      </c>
      <c r="J51" s="3">
        <f t="shared" si="4"/>
        <v>41.084000000000003</v>
      </c>
      <c r="L51" s="1">
        <f t="shared" si="5"/>
        <v>50.00108110831205</v>
      </c>
      <c r="M51" s="1">
        <f t="shared" si="6"/>
        <v>-3.7864583333333317</v>
      </c>
      <c r="N51" s="1">
        <f t="shared" si="7"/>
        <v>-86.536578124999949</v>
      </c>
      <c r="O51" s="1">
        <f t="shared" si="8"/>
        <v>-0.1880841121495298</v>
      </c>
      <c r="P51" s="1">
        <f t="shared" si="9"/>
        <v>90.501977803738185</v>
      </c>
      <c r="Q51" s="1">
        <f t="shared" si="10"/>
        <v>-24.599797720662803</v>
      </c>
      <c r="R51" s="1">
        <f t="shared" si="11"/>
        <v>49.877820015217985</v>
      </c>
      <c r="T51" s="1">
        <f t="shared" si="12"/>
        <v>-99.008600000000001</v>
      </c>
      <c r="U51" s="1">
        <f t="shared" si="13"/>
        <v>99.33959999999999</v>
      </c>
      <c r="X51" s="1">
        <f t="shared" si="0"/>
        <v>117.43320618172696</v>
      </c>
      <c r="Y51" s="1">
        <f t="shared" si="14"/>
        <v>225.38516639999997</v>
      </c>
      <c r="Z51" s="1">
        <f>B51+$S$12*(G51-D51)+$S$14*(B51-J51)</f>
        <v>238.8928296</v>
      </c>
      <c r="AA51" s="1">
        <f t="shared" si="16"/>
        <v>198.43819199999996</v>
      </c>
      <c r="AB51" s="1">
        <f t="shared" si="17"/>
        <v>172.53607199999999</v>
      </c>
      <c r="AC51" s="1">
        <f t="shared" si="18"/>
        <v>83.538803350033973</v>
      </c>
      <c r="AD51" s="1">
        <f t="shared" si="19"/>
        <v>249.98496412066277</v>
      </c>
      <c r="AE51" s="1">
        <f t="shared" si="20"/>
        <v>223.03798972066275</v>
      </c>
      <c r="AF51" s="1">
        <f t="shared" si="21"/>
        <v>0.26987565104044631</v>
      </c>
      <c r="AG51" s="1">
        <f t="shared" si="22"/>
        <v>-73.243193769257147</v>
      </c>
      <c r="AH51" s="1">
        <f t="shared" si="23"/>
        <v>117.79358906788529</v>
      </c>
      <c r="AI51" s="1">
        <f t="shared" si="24"/>
        <v>67.915769052667315</v>
      </c>
      <c r="AJ51" s="1">
        <f t="shared" si="25"/>
        <v>1</v>
      </c>
      <c r="AM51" s="1">
        <f t="shared" si="26"/>
        <v>397.82715406285018</v>
      </c>
      <c r="AN51" s="1">
        <f t="shared" si="1"/>
        <v>33234.004390560112</v>
      </c>
      <c r="AO51" s="1">
        <f t="shared" si="27"/>
        <v>13487.938739130361</v>
      </c>
      <c r="AP51" s="1">
        <f t="shared" si="28"/>
        <v>22974.02813117687</v>
      </c>
      <c r="AQ51" s="1">
        <f t="shared" si="29"/>
        <v>36461.966870307231</v>
      </c>
      <c r="AR51" s="1">
        <f t="shared" si="30"/>
        <v>3227.9624797471188</v>
      </c>
      <c r="AT51" s="1">
        <f t="shared" si="31"/>
        <v>500.52095625848904</v>
      </c>
      <c r="AU51" s="1">
        <f t="shared" si="32"/>
        <v>41812.921737448873</v>
      </c>
      <c r="AV51" s="1">
        <f t="shared" si="33"/>
        <v>-5350.9548671416414</v>
      </c>
    </row>
    <row r="52" spans="1:48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34"/>
        <v>-13.952</v>
      </c>
      <c r="H52" s="1">
        <f t="shared" si="35"/>
        <v>-9.7720000000000002</v>
      </c>
      <c r="J52" s="3">
        <f t="shared" si="4"/>
        <v>40.228000000000002</v>
      </c>
      <c r="L52" s="1">
        <f t="shared" si="5"/>
        <v>50.000228039479978</v>
      </c>
      <c r="M52" s="1">
        <f t="shared" si="6"/>
        <v>-3.8888888888889031</v>
      </c>
      <c r="N52" s="1">
        <f t="shared" si="7"/>
        <v>-95.386888888889288</v>
      </c>
      <c r="O52" s="1">
        <f t="shared" si="8"/>
        <v>-0.20765661252900425</v>
      </c>
      <c r="P52" s="1">
        <f t="shared" si="9"/>
        <v>89.669706496519808</v>
      </c>
      <c r="Q52" s="1">
        <f t="shared" si="10"/>
        <v>-25.135142459469847</v>
      </c>
      <c r="R52" s="1">
        <f t="shared" si="11"/>
        <v>50.054331786827355</v>
      </c>
      <c r="T52" s="1">
        <f t="shared" si="12"/>
        <v>-98.132199999999997</v>
      </c>
      <c r="U52" s="1">
        <f t="shared" si="13"/>
        <v>100.62899999999999</v>
      </c>
      <c r="X52" s="1">
        <f t="shared" si="0"/>
        <v>118.89772128110781</v>
      </c>
      <c r="Y52" s="1">
        <f t="shared" si="14"/>
        <v>228.6416748</v>
      </c>
      <c r="Z52" s="1">
        <f t="shared" si="15"/>
        <v>234.49833599999999</v>
      </c>
      <c r="AA52" s="1">
        <f t="shared" si="16"/>
        <v>200.54141999999999</v>
      </c>
      <c r="AB52" s="1">
        <f t="shared" si="17"/>
        <v>168.62300399999998</v>
      </c>
      <c r="AC52" s="1">
        <f t="shared" si="18"/>
        <v>83.755936720737139</v>
      </c>
      <c r="AD52" s="1">
        <f t="shared" si="19"/>
        <v>253.77681725946985</v>
      </c>
      <c r="AE52" s="1">
        <f t="shared" si="20"/>
        <v>225.67656245946984</v>
      </c>
      <c r="AF52" s="1">
        <f t="shared" si="21"/>
        <v>0.24826354481257415</v>
      </c>
      <c r="AG52" s="1">
        <f t="shared" si="22"/>
        <v>-74.212553637107064</v>
      </c>
      <c r="AH52" s="1">
        <f t="shared" si="23"/>
        <v>117.92527290354721</v>
      </c>
      <c r="AI52" s="1">
        <f t="shared" si="24"/>
        <v>67.870941116719848</v>
      </c>
      <c r="AJ52" s="1">
        <f t="shared" si="25"/>
        <v>1</v>
      </c>
      <c r="AM52" s="1">
        <f t="shared" si="26"/>
        <v>403.80281502285391</v>
      </c>
      <c r="AN52" s="1">
        <f t="shared" si="1"/>
        <v>33820.883022709677</v>
      </c>
      <c r="AO52" s="1">
        <f t="shared" si="27"/>
        <v>13692.528175234696</v>
      </c>
      <c r="AP52" s="1">
        <f t="shared" si="28"/>
        <v>23245.814316137694</v>
      </c>
      <c r="AQ52" s="1">
        <f t="shared" si="29"/>
        <v>36938.342491372387</v>
      </c>
      <c r="AR52" s="1">
        <f t="shared" si="30"/>
        <v>3117.4594686627097</v>
      </c>
      <c r="AT52" s="1">
        <f t="shared" si="31"/>
        <v>508.15254444136258</v>
      </c>
      <c r="AU52" s="1">
        <f t="shared" si="32"/>
        <v>42560.792356712329</v>
      </c>
      <c r="AV52" s="1">
        <f t="shared" si="33"/>
        <v>-5622.4498653399423</v>
      </c>
    </row>
    <row r="53" spans="1:48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34"/>
        <v>-14.686999999999999</v>
      </c>
      <c r="H53" s="1">
        <f t="shared" si="35"/>
        <v>-10.634</v>
      </c>
      <c r="J53" s="3">
        <f t="shared" si="4"/>
        <v>39.366</v>
      </c>
      <c r="L53" s="1">
        <f t="shared" si="5"/>
        <v>50.00116251648555</v>
      </c>
      <c r="M53" s="1">
        <f t="shared" si="6"/>
        <v>-3.9892473118279628</v>
      </c>
      <c r="N53" s="1">
        <f t="shared" si="7"/>
        <v>-104.52817204301094</v>
      </c>
      <c r="O53" s="1">
        <f t="shared" si="8"/>
        <v>-0.22899884925201164</v>
      </c>
      <c r="P53" s="1">
        <f t="shared" si="9"/>
        <v>88.887691599539608</v>
      </c>
      <c r="Q53" s="1">
        <f t="shared" si="10"/>
        <v>-25.718495143011292</v>
      </c>
      <c r="R53" s="1">
        <f t="shared" si="11"/>
        <v>50.333351592012839</v>
      </c>
      <c r="T53" s="1">
        <f t="shared" si="12"/>
        <v>-97.240299999999991</v>
      </c>
      <c r="U53" s="1">
        <f t="shared" si="13"/>
        <v>101.8973</v>
      </c>
      <c r="X53" s="1">
        <f t="shared" si="0"/>
        <v>120.36469493742756</v>
      </c>
      <c r="Y53" s="1">
        <f t="shared" si="14"/>
        <v>231.82705920000001</v>
      </c>
      <c r="Z53" s="1">
        <f t="shared" si="15"/>
        <v>230.04369579999999</v>
      </c>
      <c r="AA53" s="1">
        <f t="shared" si="16"/>
        <v>202.58046599999997</v>
      </c>
      <c r="AB53" s="1">
        <f t="shared" si="17"/>
        <v>164.667766</v>
      </c>
      <c r="AC53" s="1">
        <f t="shared" si="18"/>
        <v>83.808849488082345</v>
      </c>
      <c r="AD53" s="1">
        <f t="shared" si="19"/>
        <v>257.5455543430113</v>
      </c>
      <c r="AE53" s="1">
        <f t="shared" si="20"/>
        <v>228.29896114301127</v>
      </c>
      <c r="AF53" s="1">
        <f t="shared" si="21"/>
        <v>0.2275696433196302</v>
      </c>
      <c r="AG53" s="1">
        <f t="shared" si="22"/>
        <v>-75.111496154492144</v>
      </c>
      <c r="AH53" s="1">
        <f t="shared" si="23"/>
        <v>118.0404760590576</v>
      </c>
      <c r="AI53" s="1">
        <f t="shared" si="24"/>
        <v>67.707124467044764</v>
      </c>
      <c r="AJ53" s="1">
        <f t="shared" si="25"/>
        <v>1</v>
      </c>
      <c r="AM53" s="1">
        <f t="shared" si="26"/>
        <v>409.78850763273533</v>
      </c>
      <c r="AN53" s="1">
        <f t="shared" si="1"/>
        <v>34343.903358137795</v>
      </c>
      <c r="AO53" s="1">
        <f t="shared" si="27"/>
        <v>13895.870384577176</v>
      </c>
      <c r="AP53" s="1">
        <f t="shared" si="28"/>
        <v>23515.934492535878</v>
      </c>
      <c r="AQ53" s="1">
        <f t="shared" si="29"/>
        <v>37411.804877113056</v>
      </c>
      <c r="AR53" s="1">
        <f t="shared" si="30"/>
        <v>3067.9015189752608</v>
      </c>
      <c r="AT53" s="1">
        <f t="shared" si="31"/>
        <v>515.79694416444488</v>
      </c>
      <c r="AU53" s="1">
        <f t="shared" si="32"/>
        <v>43228.348459890774</v>
      </c>
      <c r="AV53" s="1">
        <f t="shared" si="33"/>
        <v>-5816.5435827777183</v>
      </c>
    </row>
    <row r="54" spans="1:48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34"/>
        <v>-15.429</v>
      </c>
      <c r="H54" s="1">
        <f t="shared" si="35"/>
        <v>-11.503</v>
      </c>
      <c r="J54" s="3">
        <f t="shared" si="4"/>
        <v>38.497</v>
      </c>
      <c r="L54" s="1">
        <f t="shared" si="5"/>
        <v>50.00093456126595</v>
      </c>
      <c r="M54" s="1">
        <f t="shared" si="6"/>
        <v>-4.1325966850828681</v>
      </c>
      <c r="N54" s="1">
        <f t="shared" si="7"/>
        <v>-115.36985082872914</v>
      </c>
      <c r="O54" s="1">
        <f t="shared" si="8"/>
        <v>-0.24828375286041388</v>
      </c>
      <c r="P54" s="1">
        <f t="shared" si="9"/>
        <v>87.969838672768972</v>
      </c>
      <c r="Q54" s="1">
        <f t="shared" si="10"/>
        <v>-26.174473201513528</v>
      </c>
      <c r="R54" s="1">
        <f t="shared" si="11"/>
        <v>50.483615772000597</v>
      </c>
      <c r="T54" s="1">
        <f t="shared" si="12"/>
        <v>-96.329099999999997</v>
      </c>
      <c r="U54" s="1">
        <f t="shared" si="13"/>
        <v>103.1371</v>
      </c>
      <c r="X54" s="1">
        <f t="shared" si="0"/>
        <v>121.83239690336885</v>
      </c>
      <c r="Y54" s="1">
        <f t="shared" si="14"/>
        <v>234.9227874</v>
      </c>
      <c r="Z54" s="1">
        <f t="shared" si="15"/>
        <v>225.52123159999999</v>
      </c>
      <c r="AA54" s="1">
        <f t="shared" si="16"/>
        <v>204.53998200000001</v>
      </c>
      <c r="AB54" s="1">
        <f t="shared" si="17"/>
        <v>160.66590199999996</v>
      </c>
      <c r="AC54" s="1">
        <f t="shared" si="18"/>
        <v>83.98048991128455</v>
      </c>
      <c r="AD54" s="1">
        <f t="shared" si="19"/>
        <v>261.09726060151354</v>
      </c>
      <c r="AE54" s="1">
        <f t="shared" si="20"/>
        <v>230.71445520151354</v>
      </c>
      <c r="AF54" s="1">
        <f t="shared" si="21"/>
        <v>0.20786473963605318</v>
      </c>
      <c r="AG54" s="1">
        <f t="shared" si="22"/>
        <v>-75.926988726455704</v>
      </c>
      <c r="AH54" s="1">
        <f t="shared" si="23"/>
        <v>118.14017409918537</v>
      </c>
      <c r="AI54" s="1">
        <f t="shared" si="24"/>
        <v>67.656558327184769</v>
      </c>
      <c r="AJ54" s="1">
        <f t="shared" si="25"/>
        <v>1</v>
      </c>
      <c r="AM54" s="1">
        <f t="shared" si="26"/>
        <v>415.77717196436561</v>
      </c>
      <c r="AN54" s="1">
        <f t="shared" si="1"/>
        <v>34917.170595495831</v>
      </c>
      <c r="AO54" s="1">
        <f t="shared" si="27"/>
        <v>14087.502695754665</v>
      </c>
      <c r="AP54" s="1">
        <f t="shared" si="28"/>
        <v>23764.742458031906</v>
      </c>
      <c r="AQ54" s="1">
        <f t="shared" si="29"/>
        <v>37852.245153786571</v>
      </c>
      <c r="AR54" s="1">
        <f t="shared" si="30"/>
        <v>2935.0745582907402</v>
      </c>
      <c r="AT54" s="1">
        <f t="shared" si="31"/>
        <v>523.4451391089649</v>
      </c>
      <c r="AU54" s="1">
        <f t="shared" si="32"/>
        <v>43959.179224051368</v>
      </c>
      <c r="AV54" s="1">
        <f t="shared" si="33"/>
        <v>-6106.9340702647969</v>
      </c>
    </row>
    <row r="55" spans="1:48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34"/>
        <v>-16.177</v>
      </c>
      <c r="H55" s="1">
        <f t="shared" si="35"/>
        <v>-12.377000000000001</v>
      </c>
      <c r="J55" s="3">
        <f t="shared" si="4"/>
        <v>37.622999999999998</v>
      </c>
      <c r="L55" s="1">
        <f t="shared" si="5"/>
        <v>50.000329048917266</v>
      </c>
      <c r="M55" s="1">
        <f t="shared" si="6"/>
        <v>-4.2711864406779769</v>
      </c>
      <c r="N55" s="1">
        <f t="shared" si="7"/>
        <v>-126.53198305084783</v>
      </c>
      <c r="O55" s="1">
        <f t="shared" si="8"/>
        <v>-0.26993166287015752</v>
      </c>
      <c r="P55" s="1">
        <f t="shared" si="9"/>
        <v>87.128479498860955</v>
      </c>
      <c r="Q55" s="1">
        <f t="shared" si="10"/>
        <v>-26.699182433312536</v>
      </c>
      <c r="R55" s="1">
        <f t="shared" si="11"/>
        <v>50.771194460928236</v>
      </c>
      <c r="T55" s="1">
        <f t="shared" si="12"/>
        <v>-95.397699999999986</v>
      </c>
      <c r="U55" s="1">
        <f t="shared" si="13"/>
        <v>104.35290000000001</v>
      </c>
      <c r="X55" s="1">
        <f t="shared" si="0"/>
        <v>123.30377100356664</v>
      </c>
      <c r="Y55" s="1">
        <f t="shared" si="14"/>
        <v>237.93648680000001</v>
      </c>
      <c r="Z55" s="1">
        <f t="shared" si="15"/>
        <v>220.93329339999997</v>
      </c>
      <c r="AA55" s="1">
        <f t="shared" si="16"/>
        <v>206.42631800000001</v>
      </c>
      <c r="AB55" s="1">
        <f t="shared" si="17"/>
        <v>156.61911399999997</v>
      </c>
      <c r="AC55" s="1">
        <f t="shared" si="18"/>
        <v>83.94700314846574</v>
      </c>
      <c r="AD55" s="1">
        <f t="shared" si="19"/>
        <v>264.63566923331257</v>
      </c>
      <c r="AE55" s="1">
        <f t="shared" si="20"/>
        <v>233.12550043331254</v>
      </c>
      <c r="AF55" s="1">
        <f t="shared" si="21"/>
        <v>0.18905054001447019</v>
      </c>
      <c r="AG55" s="1">
        <f t="shared" si="22"/>
        <v>-76.666137679124247</v>
      </c>
      <c r="AH55" s="1">
        <f t="shared" si="23"/>
        <v>118.22786737822801</v>
      </c>
      <c r="AI55" s="1">
        <f t="shared" si="24"/>
        <v>67.456672917299784</v>
      </c>
      <c r="AJ55" s="1">
        <f t="shared" si="25"/>
        <v>1</v>
      </c>
      <c r="AM55" s="1">
        <f t="shared" si="26"/>
        <v>421.78081970540268</v>
      </c>
      <c r="AN55" s="1">
        <f t="shared" si="1"/>
        <v>35407.235799771901</v>
      </c>
      <c r="AO55" s="1">
        <f t="shared" si="27"/>
        <v>14278.417533483382</v>
      </c>
      <c r="AP55" s="1">
        <f t="shared" si="28"/>
        <v>24013.092172133362</v>
      </c>
      <c r="AQ55" s="1">
        <f t="shared" si="29"/>
        <v>38291.509705616743</v>
      </c>
      <c r="AR55" s="1">
        <f t="shared" si="30"/>
        <v>2884.2739058448424</v>
      </c>
      <c r="AT55" s="1">
        <f t="shared" si="31"/>
        <v>531.11246954509556</v>
      </c>
      <c r="AU55" s="1">
        <f t="shared" si="32"/>
        <v>44585.30015309155</v>
      </c>
      <c r="AV55" s="1">
        <f t="shared" si="33"/>
        <v>-6293.7904474748066</v>
      </c>
    </row>
    <row r="56" spans="1:48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34"/>
        <v>-16.933</v>
      </c>
      <c r="H56" s="1">
        <f t="shared" si="35"/>
        <v>-13.255000000000001</v>
      </c>
      <c r="J56" s="3">
        <f t="shared" si="4"/>
        <v>36.744999999999997</v>
      </c>
      <c r="L56" s="1">
        <f t="shared" si="5"/>
        <v>50.000555006919669</v>
      </c>
      <c r="M56" s="1">
        <f t="shared" si="6"/>
        <v>-4.4360465116279011</v>
      </c>
      <c r="N56" s="1">
        <f t="shared" si="7"/>
        <v>-139.0778546511626</v>
      </c>
      <c r="O56" s="1">
        <f t="shared" si="8"/>
        <v>-0.28992072480181375</v>
      </c>
      <c r="P56" s="1">
        <f t="shared" si="9"/>
        <v>86.169491506228852</v>
      </c>
      <c r="Q56" s="1">
        <f t="shared" si="10"/>
        <v>-27.1635929224691</v>
      </c>
      <c r="R56" s="1">
        <f t="shared" si="11"/>
        <v>50.960034301418084</v>
      </c>
      <c r="T56" s="1">
        <f t="shared" si="12"/>
        <v>-94.453099999999992</v>
      </c>
      <c r="U56" s="1">
        <f t="shared" si="13"/>
        <v>105.54349999999999</v>
      </c>
      <c r="X56" s="1">
        <f t="shared" si="0"/>
        <v>124.77210904629287</v>
      </c>
      <c r="Y56" s="1">
        <f t="shared" si="14"/>
        <v>240.86545740000003</v>
      </c>
      <c r="Z56" s="1">
        <f t="shared" si="15"/>
        <v>216.29213599999997</v>
      </c>
      <c r="AA56" s="1">
        <f t="shared" si="16"/>
        <v>208.23806999999999</v>
      </c>
      <c r="AB56" s="1">
        <f t="shared" si="17"/>
        <v>152.53710199999998</v>
      </c>
      <c r="AC56" s="1">
        <f t="shared" si="18"/>
        <v>83.981122835030234</v>
      </c>
      <c r="AD56" s="1">
        <f t="shared" si="19"/>
        <v>268.02905032246912</v>
      </c>
      <c r="AE56" s="1">
        <f t="shared" si="20"/>
        <v>235.40166292246909</v>
      </c>
      <c r="AF56" s="1">
        <f t="shared" si="21"/>
        <v>0.17084541054175717</v>
      </c>
      <c r="AG56" s="1">
        <f t="shared" si="22"/>
        <v>-77.363963204280708</v>
      </c>
      <c r="AH56" s="1">
        <f t="shared" si="23"/>
        <v>118.28574867714114</v>
      </c>
      <c r="AI56" s="1">
        <f t="shared" si="24"/>
        <v>67.325714375723066</v>
      </c>
      <c r="AJ56" s="1">
        <f t="shared" si="25"/>
        <v>1</v>
      </c>
      <c r="AM56" s="1">
        <f t="shared" si="26"/>
        <v>427.77207942113847</v>
      </c>
      <c r="AN56" s="1">
        <f t="shared" si="1"/>
        <v>35924.779547262937</v>
      </c>
      <c r="AO56" s="1">
        <f t="shared" si="27"/>
        <v>14461.507410148823</v>
      </c>
      <c r="AP56" s="1">
        <f t="shared" si="28"/>
        <v>24247.54828932893</v>
      </c>
      <c r="AQ56" s="1">
        <f t="shared" si="29"/>
        <v>38709.055699477751</v>
      </c>
      <c r="AR56" s="1">
        <f t="shared" si="30"/>
        <v>2784.2761522148139</v>
      </c>
      <c r="AT56" s="1">
        <f t="shared" si="31"/>
        <v>538.76397908574199</v>
      </c>
      <c r="AU56" s="1">
        <f t="shared" si="32"/>
        <v>45246.003906689359</v>
      </c>
      <c r="AV56" s="1">
        <f t="shared" si="33"/>
        <v>-6536.948207211608</v>
      </c>
    </row>
    <row r="57" spans="1:48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34"/>
        <v>-17.696000000000002</v>
      </c>
      <c r="H57" s="1">
        <f t="shared" si="35"/>
        <v>-14.138</v>
      </c>
      <c r="J57" s="3">
        <f t="shared" si="4"/>
        <v>35.862000000000002</v>
      </c>
      <c r="L57" s="1">
        <f t="shared" si="5"/>
        <v>50.000428048167748</v>
      </c>
      <c r="M57" s="1">
        <f t="shared" si="6"/>
        <v>-4.604790419161672</v>
      </c>
      <c r="N57" s="1">
        <f t="shared" si="7"/>
        <v>-152.31482634730523</v>
      </c>
      <c r="O57" s="1">
        <f t="shared" si="8"/>
        <v>-0.31073446327683929</v>
      </c>
      <c r="P57" s="1">
        <f t="shared" si="9"/>
        <v>85.210158192090532</v>
      </c>
      <c r="Q57" s="1">
        <f t="shared" si="10"/>
        <v>-27.657416086285185</v>
      </c>
      <c r="R57" s="1">
        <f t="shared" si="11"/>
        <v>51.199191439241318</v>
      </c>
      <c r="T57" s="1">
        <f t="shared" si="12"/>
        <v>-93.4893</v>
      </c>
      <c r="U57" s="1">
        <f t="shared" si="13"/>
        <v>106.7101</v>
      </c>
      <c r="X57" s="1">
        <f t="shared" si="0"/>
        <v>126.24262012688106</v>
      </c>
      <c r="Y57" s="1">
        <f t="shared" si="14"/>
        <v>243.71139919999996</v>
      </c>
      <c r="Z57" s="1">
        <f t="shared" si="15"/>
        <v>211.58550459999998</v>
      </c>
      <c r="AA57" s="1">
        <f t="shared" si="16"/>
        <v>209.97564199999999</v>
      </c>
      <c r="AB57" s="1">
        <f t="shared" si="17"/>
        <v>148.410166</v>
      </c>
      <c r="AC57" s="1">
        <f t="shared" si="18"/>
        <v>83.908725058089502</v>
      </c>
      <c r="AD57" s="1">
        <f t="shared" si="19"/>
        <v>271.36881528628516</v>
      </c>
      <c r="AE57" s="1">
        <f t="shared" si="20"/>
        <v>237.63305808628519</v>
      </c>
      <c r="AF57" s="1">
        <f t="shared" si="21"/>
        <v>0.15331747713438457</v>
      </c>
      <c r="AG57" s="1">
        <f t="shared" si="22"/>
        <v>-78.005660661964512</v>
      </c>
      <c r="AH57" s="1">
        <f t="shared" si="23"/>
        <v>118.32391422467734</v>
      </c>
      <c r="AI57" s="1">
        <f t="shared" si="24"/>
        <v>67.12472278543602</v>
      </c>
      <c r="AJ57" s="1">
        <f t="shared" si="25"/>
        <v>1</v>
      </c>
      <c r="AM57" s="1">
        <f t="shared" si="26"/>
        <v>433.77220578326251</v>
      </c>
      <c r="AN57" s="1">
        <f t="shared" si="1"/>
        <v>36397.272752908793</v>
      </c>
      <c r="AO57" s="1">
        <f t="shared" si="27"/>
        <v>14641.704428771516</v>
      </c>
      <c r="AP57" s="1">
        <f t="shared" si="28"/>
        <v>24477.393148177809</v>
      </c>
      <c r="AQ57" s="1">
        <f t="shared" si="29"/>
        <v>39119.097576949323</v>
      </c>
      <c r="AR57" s="1">
        <f t="shared" si="30"/>
        <v>2721.8248240405301</v>
      </c>
      <c r="AT57" s="1">
        <f t="shared" si="31"/>
        <v>546.42681232668713</v>
      </c>
      <c r="AU57" s="1">
        <f t="shared" si="32"/>
        <v>45849.977159888258</v>
      </c>
      <c r="AV57" s="1">
        <f t="shared" si="33"/>
        <v>-6730.8795829389346</v>
      </c>
    </row>
    <row r="58" spans="1:48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34"/>
        <v>-18.465</v>
      </c>
      <c r="H58" s="1">
        <f t="shared" si="35"/>
        <v>-15.023</v>
      </c>
      <c r="J58" s="3">
        <f t="shared" si="4"/>
        <v>34.977000000000004</v>
      </c>
      <c r="L58" s="1">
        <f t="shared" si="5"/>
        <v>50.000858242634195</v>
      </c>
      <c r="M58" s="1">
        <f t="shared" si="6"/>
        <v>-4.8499999999999943</v>
      </c>
      <c r="N58" s="1">
        <f t="shared" si="7"/>
        <v>-169.00209999999981</v>
      </c>
      <c r="O58" s="1">
        <f t="shared" si="8"/>
        <v>-0.33070866141731831</v>
      </c>
      <c r="P58" s="1">
        <f t="shared" si="9"/>
        <v>84.17177165354309</v>
      </c>
      <c r="Q58" s="1">
        <f t="shared" si="10"/>
        <v>-28.010350814530849</v>
      </c>
      <c r="R58" s="1">
        <f t="shared" si="11"/>
        <v>51.349151450474537</v>
      </c>
      <c r="T58" s="1">
        <f t="shared" si="12"/>
        <v>-92.512700000000024</v>
      </c>
      <c r="U58" s="1">
        <f t="shared" si="13"/>
        <v>107.84990000000001</v>
      </c>
      <c r="X58" s="1">
        <f t="shared" si="0"/>
        <v>127.70821035195816</v>
      </c>
      <c r="Y58" s="1">
        <f t="shared" si="14"/>
        <v>246.46763479999998</v>
      </c>
      <c r="Z58" s="1">
        <f t="shared" si="15"/>
        <v>206.83293140000004</v>
      </c>
      <c r="AA58" s="1">
        <f t="shared" si="16"/>
        <v>211.63557799999998</v>
      </c>
      <c r="AB58" s="1">
        <f t="shared" si="17"/>
        <v>144.25465400000004</v>
      </c>
      <c r="AC58" s="1">
        <f t="shared" si="18"/>
        <v>83.947679845044917</v>
      </c>
      <c r="AD58" s="1">
        <f t="shared" si="19"/>
        <v>274.47798561453084</v>
      </c>
      <c r="AE58" s="1">
        <f t="shared" si="20"/>
        <v>239.64592881453083</v>
      </c>
      <c r="AF58" s="1">
        <f t="shared" si="21"/>
        <v>0.13690235478454099</v>
      </c>
      <c r="AG58" s="1">
        <f t="shared" si="22"/>
        <v>-78.553136518978306</v>
      </c>
      <c r="AH58" s="1">
        <f t="shared" si="23"/>
        <v>118.37630836914789</v>
      </c>
      <c r="AI58" s="1">
        <f t="shared" si="24"/>
        <v>67.027156918673356</v>
      </c>
      <c r="AJ58" s="1">
        <f t="shared" si="25"/>
        <v>1</v>
      </c>
      <c r="AM58" s="1">
        <f t="shared" si="26"/>
        <v>439.75225357864457</v>
      </c>
      <c r="AN58" s="1">
        <f t="shared" si="1"/>
        <v>36916.181394557061</v>
      </c>
      <c r="AO58" s="1">
        <f t="shared" si="27"/>
        <v>14809.459713832013</v>
      </c>
      <c r="AP58" s="1">
        <f t="shared" si="28"/>
        <v>24684.72889754075</v>
      </c>
      <c r="AQ58" s="1">
        <f t="shared" si="29"/>
        <v>39494.188611372767</v>
      </c>
      <c r="AR58" s="1">
        <f t="shared" si="30"/>
        <v>2578.0072168157058</v>
      </c>
      <c r="AT58" s="1">
        <f t="shared" si="31"/>
        <v>554.06400298956385</v>
      </c>
      <c r="AU58" s="1">
        <f t="shared" si="32"/>
        <v>46512.387536631919</v>
      </c>
      <c r="AV58" s="1">
        <f t="shared" si="33"/>
        <v>-7018.198925259152</v>
      </c>
    </row>
    <row r="59" spans="1:48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34"/>
        <v>-19.241</v>
      </c>
      <c r="H59" s="1">
        <f t="shared" si="35"/>
        <v>-15.912000000000001</v>
      </c>
      <c r="J59" s="3">
        <f t="shared" si="4"/>
        <v>34.088000000000001</v>
      </c>
      <c r="L59" s="1">
        <f t="shared" si="5"/>
        <v>50.000421798220863</v>
      </c>
      <c r="M59" s="1">
        <f t="shared" si="6"/>
        <v>-5.0516129032258066</v>
      </c>
      <c r="N59" s="1">
        <f t="shared" si="7"/>
        <v>-184.79458064516132</v>
      </c>
      <c r="O59" s="1">
        <f t="shared" si="8"/>
        <v>-0.35280898876404476</v>
      </c>
      <c r="P59" s="1">
        <f t="shared" si="9"/>
        <v>83.187806741573027</v>
      </c>
      <c r="Q59" s="1">
        <f t="shared" si="10"/>
        <v>-28.516021551990125</v>
      </c>
      <c r="R59" s="1">
        <f t="shared" si="11"/>
        <v>51.654612098117859</v>
      </c>
      <c r="T59" s="1">
        <f t="shared" si="12"/>
        <v>-91.514399999999995</v>
      </c>
      <c r="U59" s="1">
        <f t="shared" si="13"/>
        <v>108.96779999999998</v>
      </c>
      <c r="X59" s="1">
        <f t="shared" si="0"/>
        <v>129.17868107470363</v>
      </c>
      <c r="Y59" s="1">
        <f t="shared" si="14"/>
        <v>249.14119159999996</v>
      </c>
      <c r="Z59" s="1">
        <f t="shared" si="15"/>
        <v>202.01025679999998</v>
      </c>
      <c r="AA59" s="1">
        <f t="shared" si="16"/>
        <v>213.22103599999997</v>
      </c>
      <c r="AB59" s="1">
        <f t="shared" si="17"/>
        <v>140.05086799999998</v>
      </c>
      <c r="AC59" s="1">
        <f>AJ59*((AG59-Q59)^2+(AH59-R59)^2)^0.5</f>
        <v>83.726289791363001</v>
      </c>
      <c r="AD59" s="1">
        <f t="shared" si="19"/>
        <v>277.65721315199011</v>
      </c>
      <c r="AE59" s="1">
        <f t="shared" si="20"/>
        <v>241.73705755199009</v>
      </c>
      <c r="AF59" s="1">
        <f t="shared" si="21"/>
        <v>0.12079907917635449</v>
      </c>
      <c r="AG59" s="1">
        <f t="shared" si="22"/>
        <v>-79.076250333159152</v>
      </c>
      <c r="AH59" s="1">
        <f t="shared" si="23"/>
        <v>118.3910704085732</v>
      </c>
      <c r="AI59" s="1">
        <f t="shared" si="24"/>
        <v>66.736458310455333</v>
      </c>
      <c r="AJ59" s="1">
        <f t="shared" si="25"/>
        <v>1</v>
      </c>
      <c r="AM59" s="1">
        <f t="shared" si="26"/>
        <v>445.75221526866295</v>
      </c>
      <c r="AN59" s="1">
        <f t="shared" si="1"/>
        <v>37321.1791507261</v>
      </c>
      <c r="AO59" s="1">
        <f t="shared" si="27"/>
        <v>14980.994935615628</v>
      </c>
      <c r="AP59" s="1">
        <f t="shared" si="28"/>
        <v>24900.12561314274</v>
      </c>
      <c r="AQ59" s="1">
        <f t="shared" si="29"/>
        <v>39881.120548758365</v>
      </c>
      <c r="AR59" s="1">
        <f t="shared" si="30"/>
        <v>2559.9413980322643</v>
      </c>
      <c r="AT59" s="1">
        <f t="shared" si="31"/>
        <v>561.72662592579047</v>
      </c>
      <c r="AU59" s="1">
        <f t="shared" si="32"/>
        <v>47031.286265787297</v>
      </c>
      <c r="AV59" s="1">
        <f t="shared" si="33"/>
        <v>-7150.1657170289327</v>
      </c>
    </row>
    <row r="60" spans="1:48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34"/>
        <v>-20.024000000000001</v>
      </c>
      <c r="H60" s="1">
        <f t="shared" si="35"/>
        <v>-16.802</v>
      </c>
      <c r="J60" s="3">
        <f t="shared" si="4"/>
        <v>33.198</v>
      </c>
      <c r="L60" s="1">
        <f t="shared" si="5"/>
        <v>50.001054168887286</v>
      </c>
      <c r="M60" s="1">
        <f t="shared" si="6"/>
        <v>-5.3673469387755199</v>
      </c>
      <c r="N60" s="1">
        <f t="shared" si="7"/>
        <v>-205.9313469387759</v>
      </c>
      <c r="O60" s="1">
        <f t="shared" si="8"/>
        <v>-0.37331838565022513</v>
      </c>
      <c r="P60" s="1">
        <f t="shared" si="9"/>
        <v>82.088669282511233</v>
      </c>
      <c r="Q60" s="1">
        <f t="shared" si="10"/>
        <v>-28.836440676840184</v>
      </c>
      <c r="R60" s="1">
        <f t="shared" si="11"/>
        <v>51.809508122632074</v>
      </c>
      <c r="T60" s="1">
        <f t="shared" si="12"/>
        <v>-90.506800000000013</v>
      </c>
      <c r="U60" s="1">
        <f t="shared" si="13"/>
        <v>110.05880000000002</v>
      </c>
      <c r="X60" s="1">
        <f t="shared" si="0"/>
        <v>130.64090660922403</v>
      </c>
      <c r="Y60" s="1">
        <f t="shared" si="14"/>
        <v>251.72369220000002</v>
      </c>
      <c r="Z60" s="1">
        <f t="shared" si="15"/>
        <v>197.14826779999999</v>
      </c>
      <c r="AA60" s="1">
        <f t="shared" si="16"/>
        <v>214.72815600000001</v>
      </c>
      <c r="AB60" s="1">
        <f t="shared" si="17"/>
        <v>135.82385600000001</v>
      </c>
      <c r="AC60" s="1">
        <f t="shared" si="18"/>
        <v>83.698260951004997</v>
      </c>
      <c r="AD60" s="1">
        <f t="shared" si="19"/>
        <v>280.56013287684021</v>
      </c>
      <c r="AE60" s="1">
        <f t="shared" si="20"/>
        <v>243.56459667684021</v>
      </c>
      <c r="AF60" s="1">
        <f t="shared" si="21"/>
        <v>0.10573683723061168</v>
      </c>
      <c r="AG60" s="1">
        <f t="shared" si="22"/>
        <v>-79.513002675254185</v>
      </c>
      <c r="AH60" s="1">
        <f t="shared" si="23"/>
        <v>118.42245694073672</v>
      </c>
      <c r="AI60" s="1">
        <f t="shared" si="24"/>
        <v>66.612948818104655</v>
      </c>
      <c r="AJ60" s="1">
        <f t="shared" si="25"/>
        <v>1</v>
      </c>
      <c r="AM60" s="1">
        <f t="shared" si="26"/>
        <v>451.71853411716654</v>
      </c>
      <c r="AN60" s="1">
        <f t="shared" si="1"/>
        <v>37808.05574494406</v>
      </c>
      <c r="AO60" s="1">
        <f t="shared" si="27"/>
        <v>15137.621969369915</v>
      </c>
      <c r="AP60" s="1">
        <f t="shared" si="28"/>
        <v>25088.371280697927</v>
      </c>
      <c r="AQ60" s="1">
        <f t="shared" si="29"/>
        <v>40225.993250067841</v>
      </c>
      <c r="AR60" s="1">
        <f t="shared" si="30"/>
        <v>2417.9375051237803</v>
      </c>
      <c r="AT60" s="1">
        <f t="shared" si="31"/>
        <v>569.34628318617627</v>
      </c>
      <c r="AU60" s="1">
        <f t="shared" si="32"/>
        <v>47653.293781601373</v>
      </c>
      <c r="AV60" s="1">
        <f t="shared" si="33"/>
        <v>-7427.3005315335322</v>
      </c>
    </row>
    <row r="61" spans="1:48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34"/>
        <v>-20.812999999999999</v>
      </c>
      <c r="H61" s="1">
        <f t="shared" si="35"/>
        <v>-17.693999999999999</v>
      </c>
      <c r="J61" s="3">
        <f t="shared" si="4"/>
        <v>32.305999999999997</v>
      </c>
      <c r="L61" s="1">
        <f t="shared" si="5"/>
        <v>50.000593846473457</v>
      </c>
      <c r="M61" s="1">
        <f t="shared" si="6"/>
        <v>-5.645390070922006</v>
      </c>
      <c r="N61" s="1">
        <f t="shared" si="7"/>
        <v>-226.52173758865331</v>
      </c>
      <c r="O61" s="1">
        <f t="shared" si="8"/>
        <v>-0.39573991031390088</v>
      </c>
      <c r="P61" s="1">
        <f t="shared" si="9"/>
        <v>81.029267937219714</v>
      </c>
      <c r="Q61" s="1">
        <f t="shared" si="10"/>
        <v>-29.292523893653819</v>
      </c>
      <c r="R61" s="1">
        <f t="shared" si="11"/>
        <v>52.106854747152205</v>
      </c>
      <c r="T61" s="1">
        <f t="shared" si="12"/>
        <v>-89.478899999999996</v>
      </c>
      <c r="U61" s="1">
        <f t="shared" si="13"/>
        <v>111.12629999999999</v>
      </c>
      <c r="X61" s="1">
        <f t="shared" si="0"/>
        <v>132.10551334785387</v>
      </c>
      <c r="Y61" s="1">
        <f t="shared" si="14"/>
        <v>254.21753659999993</v>
      </c>
      <c r="Z61" s="1">
        <f t="shared" si="15"/>
        <v>192.22345479999996</v>
      </c>
      <c r="AA61" s="1">
        <f t="shared" si="16"/>
        <v>216.15674599999997</v>
      </c>
      <c r="AB61" s="1">
        <f t="shared" si="17"/>
        <v>131.55521799999997</v>
      </c>
      <c r="AC61" s="1">
        <f t="shared" si="18"/>
        <v>83.433503087568383</v>
      </c>
      <c r="AD61" s="1">
        <f t="shared" si="19"/>
        <v>283.51006049365373</v>
      </c>
      <c r="AE61" s="1">
        <f t="shared" si="20"/>
        <v>245.44926989365379</v>
      </c>
      <c r="AF61" s="1">
        <f t="shared" si="21"/>
        <v>9.1008324406302854E-2</v>
      </c>
      <c r="AG61" s="1">
        <f t="shared" si="22"/>
        <v>-79.922925828181349</v>
      </c>
      <c r="AH61" s="1">
        <f t="shared" si="23"/>
        <v>118.42210063685297</v>
      </c>
      <c r="AI61" s="1">
        <f t="shared" si="24"/>
        <v>66.315245889700776</v>
      </c>
      <c r="AJ61" s="1">
        <f t="shared" si="25"/>
        <v>1</v>
      </c>
      <c r="AM61" s="1">
        <f t="shared" si="26"/>
        <v>457.69456899279788</v>
      </c>
      <c r="AN61" s="1">
        <f t="shared" si="1"/>
        <v>38187.061235223882</v>
      </c>
      <c r="AO61" s="1">
        <f t="shared" si="27"/>
        <v>15296.785313935088</v>
      </c>
      <c r="AP61" s="1">
        <f t="shared" si="28"/>
        <v>25282.50204539581</v>
      </c>
      <c r="AQ61" s="1">
        <f t="shared" si="29"/>
        <v>40579.287359330898</v>
      </c>
      <c r="AR61" s="1">
        <f t="shared" si="30"/>
        <v>2392.2261241070155</v>
      </c>
      <c r="AT61" s="1">
        <f t="shared" si="31"/>
        <v>576.97834890117633</v>
      </c>
      <c r="AU61" s="1">
        <f t="shared" si="32"/>
        <v>48139.324854506405</v>
      </c>
      <c r="AV61" s="1">
        <f t="shared" si="33"/>
        <v>-7560.0374951755075</v>
      </c>
    </row>
    <row r="62" spans="1:48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34"/>
        <v>-21.609000000000002</v>
      </c>
      <c r="H62" s="1">
        <f t="shared" si="35"/>
        <v>-18.585999999999999</v>
      </c>
      <c r="J62" s="3">
        <f t="shared" si="4"/>
        <v>31.414000000000001</v>
      </c>
      <c r="L62" s="1">
        <f t="shared" si="5"/>
        <v>50.001132037184924</v>
      </c>
      <c r="M62" s="1">
        <f t="shared" si="6"/>
        <v>-6.0300751879699215</v>
      </c>
      <c r="N62" s="1">
        <f t="shared" si="7"/>
        <v>-252.75090977443594</v>
      </c>
      <c r="O62" s="1">
        <f t="shared" si="8"/>
        <v>-0.41657334826427728</v>
      </c>
      <c r="P62" s="1">
        <f t="shared" si="9"/>
        <v>79.85348600223962</v>
      </c>
      <c r="Q62" s="1">
        <f t="shared" si="10"/>
        <v>-29.625392960957541</v>
      </c>
      <c r="R62" s="1">
        <f t="shared" si="11"/>
        <v>52.267892140510853</v>
      </c>
      <c r="T62" s="1">
        <f t="shared" si="12"/>
        <v>-88.441700000000012</v>
      </c>
      <c r="U62" s="1">
        <f>B62+$S$7*(G62-D62)+$S$9*(B62-J62)</f>
        <v>112.16790000000002</v>
      </c>
      <c r="X62" s="1">
        <f t="shared" si="0"/>
        <v>133.56213568710257</v>
      </c>
      <c r="Y62" s="1">
        <f t="shared" si="14"/>
        <v>256.62032480000005</v>
      </c>
      <c r="Z62" s="1">
        <f t="shared" si="15"/>
        <v>187.26032739999999</v>
      </c>
      <c r="AA62" s="1">
        <f t="shared" si="16"/>
        <v>217.50699800000001</v>
      </c>
      <c r="AB62" s="1">
        <f t="shared" si="17"/>
        <v>127.264354</v>
      </c>
      <c r="AC62" s="1">
        <f t="shared" si="18"/>
        <v>83.317354327670486</v>
      </c>
      <c r="AD62" s="1">
        <f t="shared" si="19"/>
        <v>286.24571776095758</v>
      </c>
      <c r="AE62" s="1">
        <f t="shared" si="20"/>
        <v>247.13239096095754</v>
      </c>
      <c r="AF62" s="1">
        <f t="shared" si="21"/>
        <v>7.6934769740416395E-2</v>
      </c>
      <c r="AG62" s="1">
        <f t="shared" si="22"/>
        <v>-80.283667805834824</v>
      </c>
      <c r="AH62" s="1">
        <f t="shared" si="23"/>
        <v>118.41561108760278</v>
      </c>
      <c r="AI62" s="1">
        <f t="shared" si="24"/>
        <v>66.147718947091931</v>
      </c>
      <c r="AJ62" s="1">
        <f t="shared" si="25"/>
        <v>1</v>
      </c>
      <c r="AM62" s="1">
        <f t="shared" si="26"/>
        <v>463.63802512363429</v>
      </c>
      <c r="AN62" s="1">
        <f t="shared" si="1"/>
        <v>38629.093619007232</v>
      </c>
      <c r="AO62" s="1">
        <f t="shared" si="27"/>
        <v>15444.387701792468</v>
      </c>
      <c r="AP62" s="1">
        <f t="shared" si="28"/>
        <v>25455.871930933434</v>
      </c>
      <c r="AQ62" s="1">
        <f t="shared" si="29"/>
        <v>40900.259632725902</v>
      </c>
      <c r="AR62" s="1">
        <f t="shared" si="30"/>
        <v>2271.16601371867</v>
      </c>
      <c r="AT62" s="1">
        <f t="shared" si="31"/>
        <v>584.56880791100127</v>
      </c>
      <c r="AU62" s="1">
        <f t="shared" si="32"/>
        <v>48704.726497624841</v>
      </c>
      <c r="AV62" s="1">
        <f t="shared" si="33"/>
        <v>-7804.4668648989391</v>
      </c>
    </row>
    <row r="63" spans="1:48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34"/>
        <v>-22.411000000000001</v>
      </c>
      <c r="H63" s="1">
        <f t="shared" si="35"/>
        <v>-19.478999999999999</v>
      </c>
      <c r="J63" s="3">
        <f t="shared" si="4"/>
        <v>30.521000000000001</v>
      </c>
      <c r="L63" s="1">
        <f t="shared" si="5"/>
        <v>50.001139037025951</v>
      </c>
      <c r="M63" s="1">
        <f t="shared" si="6"/>
        <v>-6.4639999999999986</v>
      </c>
      <c r="N63" s="1">
        <f t="shared" si="7"/>
        <v>-282.51731999999993</v>
      </c>
      <c r="O63" s="1">
        <f t="shared" si="8"/>
        <v>-0.4394618834080754</v>
      </c>
      <c r="P63" s="1">
        <f t="shared" si="9"/>
        <v>78.717264573991187</v>
      </c>
      <c r="Q63" s="1">
        <f t="shared" si="10"/>
        <v>-29.980272145604854</v>
      </c>
      <c r="R63" s="1">
        <f t="shared" si="11"/>
        <v>52.53381914918976</v>
      </c>
      <c r="T63" s="1">
        <f t="shared" si="12"/>
        <v>-87.38669999999999</v>
      </c>
      <c r="U63" s="1">
        <f t="shared" si="13"/>
        <v>113.1859</v>
      </c>
      <c r="X63" s="1">
        <f t="shared" si="0"/>
        <v>135.01878956537863</v>
      </c>
      <c r="Y63" s="1">
        <f t="shared" si="14"/>
        <v>258.9341068</v>
      </c>
      <c r="Z63" s="1">
        <f t="shared" si="15"/>
        <v>182.24100339999998</v>
      </c>
      <c r="AA63" s="1">
        <f t="shared" si="16"/>
        <v>218.77901799999998</v>
      </c>
      <c r="AB63" s="1">
        <f t="shared" si="17"/>
        <v>122.937214</v>
      </c>
      <c r="AC63" s="1">
        <f t="shared" si="18"/>
        <v>83.067895382530594</v>
      </c>
      <c r="AD63" s="1">
        <f t="shared" si="19"/>
        <v>288.91437894560482</v>
      </c>
      <c r="AE63" s="1">
        <f t="shared" si="20"/>
        <v>248.75929014560484</v>
      </c>
      <c r="AF63" s="1">
        <f t="shared" si="21"/>
        <v>6.3667974955532114E-2</v>
      </c>
      <c r="AG63" s="1">
        <f t="shared" si="22"/>
        <v>-80.568286457694697</v>
      </c>
      <c r="AH63" s="1">
        <f t="shared" si="23"/>
        <v>118.42105654189609</v>
      </c>
      <c r="AI63" s="1">
        <f t="shared" si="24"/>
        <v>65.887237392706339</v>
      </c>
      <c r="AJ63" s="1">
        <f t="shared" si="25"/>
        <v>1</v>
      </c>
      <c r="AM63" s="1">
        <f t="shared" si="26"/>
        <v>469.5816099431641</v>
      </c>
      <c r="AN63" s="1">
        <f t="shared" si="1"/>
        <v>39007.156048319041</v>
      </c>
      <c r="AO63" s="1">
        <f t="shared" si="27"/>
        <v>15588.37531601011</v>
      </c>
      <c r="AP63" s="1">
        <f t="shared" si="28"/>
        <v>25623.45068144803</v>
      </c>
      <c r="AQ63" s="1">
        <f t="shared" si="29"/>
        <v>41211.825997458138</v>
      </c>
      <c r="AR63" s="1">
        <f t="shared" si="30"/>
        <v>2204.6699491390973</v>
      </c>
      <c r="AT63" s="1">
        <f t="shared" si="31"/>
        <v>592.15943127069784</v>
      </c>
      <c r="AU63" s="1">
        <f t="shared" si="32"/>
        <v>49189.437686573146</v>
      </c>
      <c r="AV63" s="1">
        <f t="shared" si="33"/>
        <v>-7977.6116891150086</v>
      </c>
    </row>
    <row r="64" spans="1:48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34"/>
        <v>-23.219000000000001</v>
      </c>
      <c r="H64" s="1">
        <f t="shared" si="35"/>
        <v>-20.370999999999999</v>
      </c>
      <c r="J64" s="3">
        <f t="shared" si="4"/>
        <v>29.629000000000001</v>
      </c>
      <c r="L64" s="1">
        <f t="shared" si="5"/>
        <v>50.000745794437904</v>
      </c>
      <c r="M64" s="1">
        <f t="shared" si="6"/>
        <v>-6.9658119658119464</v>
      </c>
      <c r="N64" s="1">
        <f t="shared" si="7"/>
        <v>-316.96251282051196</v>
      </c>
      <c r="O64" s="1">
        <f t="shared" si="8"/>
        <v>-0.46240179573512707</v>
      </c>
      <c r="P64" s="1">
        <f t="shared" si="9"/>
        <v>77.53170482603808</v>
      </c>
      <c r="Q64" s="1">
        <f t="shared" si="10"/>
        <v>-30.329796778133268</v>
      </c>
      <c r="R64" s="1">
        <f t="shared" si="11"/>
        <v>52.790404907509341</v>
      </c>
      <c r="T64" s="1">
        <f t="shared" si="12"/>
        <v>-86.318799999999996</v>
      </c>
      <c r="U64" s="1">
        <f t="shared" si="13"/>
        <v>114.1776</v>
      </c>
      <c r="X64" s="1">
        <f t="shared" si="0"/>
        <v>136.4698286626022</v>
      </c>
      <c r="Y64" s="1">
        <f t="shared" si="14"/>
        <v>261.15155519999996</v>
      </c>
      <c r="Z64" s="1">
        <f t="shared" si="15"/>
        <v>177.17838759999998</v>
      </c>
      <c r="AA64" s="1">
        <f t="shared" si="16"/>
        <v>219.96805199999997</v>
      </c>
      <c r="AB64" s="1">
        <f t="shared" si="17"/>
        <v>118.584796</v>
      </c>
      <c r="AC64" s="1">
        <f t="shared" si="18"/>
        <v>82.79473397954267</v>
      </c>
      <c r="AD64" s="1">
        <f t="shared" si="19"/>
        <v>291.4813519781332</v>
      </c>
      <c r="AE64" s="1">
        <f t="shared" si="20"/>
        <v>250.29784877813324</v>
      </c>
      <c r="AF64" s="1">
        <f t="shared" si="21"/>
        <v>5.0866731633413639E-2</v>
      </c>
      <c r="AG64" s="1">
        <f t="shared" si="22"/>
        <v>-80.816993266452016</v>
      </c>
      <c r="AH64" s="1">
        <f t="shared" si="23"/>
        <v>118.41060732637676</v>
      </c>
      <c r="AI64" s="1">
        <f t="shared" si="24"/>
        <v>65.620202418867422</v>
      </c>
      <c r="AJ64" s="1">
        <f t="shared" si="25"/>
        <v>1</v>
      </c>
      <c r="AM64" s="1">
        <f t="shared" si="26"/>
        <v>475.50228477156548</v>
      </c>
      <c r="AN64" s="1">
        <f t="shared" si="1"/>
        <v>39369.085174326508</v>
      </c>
      <c r="AO64" s="1">
        <f t="shared" si="27"/>
        <v>15726.876345980179</v>
      </c>
      <c r="AP64" s="1">
        <f t="shared" si="28"/>
        <v>25781.929913391617</v>
      </c>
      <c r="AQ64" s="1">
        <f t="shared" si="29"/>
        <v>41508.806259371799</v>
      </c>
      <c r="AR64" s="1">
        <f t="shared" si="30"/>
        <v>2139.7210850452902</v>
      </c>
      <c r="AT64" s="1">
        <f t="shared" si="31"/>
        <v>599.72079600632992</v>
      </c>
      <c r="AU64" s="1">
        <f t="shared" si="32"/>
        <v>49653.723767343661</v>
      </c>
      <c r="AV64" s="1">
        <f t="shared" si="33"/>
        <v>-8144.9175079718625</v>
      </c>
    </row>
    <row r="65" spans="1:48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34"/>
        <v>-24.033999999999999</v>
      </c>
      <c r="H65" s="1">
        <f t="shared" si="35"/>
        <v>-21.262</v>
      </c>
      <c r="J65" s="3">
        <f t="shared" si="4"/>
        <v>28.738</v>
      </c>
      <c r="L65" s="1">
        <f t="shared" si="5"/>
        <v>50.000816003341384</v>
      </c>
      <c r="M65" s="1">
        <f t="shared" si="6"/>
        <v>-7.5321100917431343</v>
      </c>
      <c r="N65" s="1">
        <f t="shared" si="7"/>
        <v>-356.27033027523009</v>
      </c>
      <c r="O65" s="1">
        <f t="shared" si="8"/>
        <v>-0.48426966292134904</v>
      </c>
      <c r="P65" s="1">
        <f t="shared" si="9"/>
        <v>76.248801123595527</v>
      </c>
      <c r="Q65" s="1">
        <f t="shared" si="10"/>
        <v>-30.684515048755973</v>
      </c>
      <c r="R65" s="1">
        <f t="shared" si="11"/>
        <v>52.98398032136388</v>
      </c>
      <c r="T65" s="1">
        <f t="shared" si="12"/>
        <v>-85.239099999999993</v>
      </c>
      <c r="U65" s="1">
        <f t="shared" si="13"/>
        <v>115.1455</v>
      </c>
      <c r="X65" s="1">
        <f t="shared" si="0"/>
        <v>137.91581723304981</v>
      </c>
      <c r="Y65" s="1">
        <f t="shared" si="14"/>
        <v>263.27829740000004</v>
      </c>
      <c r="Z65" s="1">
        <f t="shared" si="15"/>
        <v>172.07283000000001</v>
      </c>
      <c r="AA65" s="1">
        <f t="shared" si="16"/>
        <v>221.07845</v>
      </c>
      <c r="AB65" s="1">
        <f t="shared" si="17"/>
        <v>114.206802</v>
      </c>
      <c r="AC65" s="1">
        <f t="shared" si="18"/>
        <v>82.537924908492741</v>
      </c>
      <c r="AD65" s="1">
        <f t="shared" si="19"/>
        <v>293.96281244875604</v>
      </c>
      <c r="AE65" s="1">
        <f t="shared" si="20"/>
        <v>251.76296504875597</v>
      </c>
      <c r="AF65" s="1">
        <f t="shared" si="21"/>
        <v>3.8194733617175354E-2</v>
      </c>
      <c r="AG65" s="1">
        <f t="shared" si="22"/>
        <v>-81.066672924399498</v>
      </c>
      <c r="AH65" s="1">
        <f t="shared" si="23"/>
        <v>118.36094274692871</v>
      </c>
      <c r="AI65" s="1">
        <f t="shared" si="24"/>
        <v>65.376962425564841</v>
      </c>
      <c r="AJ65" s="1">
        <f t="shared" si="25"/>
        <v>1</v>
      </c>
      <c r="AM65" s="1">
        <f t="shared" si="26"/>
        <v>481.40235193556282</v>
      </c>
      <c r="AN65" s="1">
        <f t="shared" si="1"/>
        <v>39733.951174829279</v>
      </c>
      <c r="AO65" s="1">
        <f t="shared" si="27"/>
        <v>15860.763545672633</v>
      </c>
      <c r="AP65" s="1">
        <f t="shared" si="28"/>
        <v>25932.844214847111</v>
      </c>
      <c r="AQ65" s="1">
        <f t="shared" si="29"/>
        <v>41793.607760519742</v>
      </c>
      <c r="AR65" s="1">
        <f t="shared" si="30"/>
        <v>2059.6565856904635</v>
      </c>
      <c r="AT65" s="1">
        <f t="shared" si="31"/>
        <v>607.25584244693232</v>
      </c>
      <c r="AU65" s="1">
        <f t="shared" si="32"/>
        <v>50121.6371241284</v>
      </c>
      <c r="AV65" s="1">
        <f t="shared" si="33"/>
        <v>-8328.0293636086571</v>
      </c>
    </row>
    <row r="66" spans="1:48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34"/>
        <v>-24.855</v>
      </c>
      <c r="H66" s="1">
        <f t="shared" si="35"/>
        <v>-22.152000000000001</v>
      </c>
      <c r="J66" s="3">
        <f t="shared" si="4"/>
        <v>27.847999999999999</v>
      </c>
      <c r="L66" s="1">
        <f t="shared" si="5"/>
        <v>50.001360401493081</v>
      </c>
      <c r="M66" s="1">
        <f t="shared" si="6"/>
        <v>-8.2699999999999374</v>
      </c>
      <c r="N66" s="1">
        <f t="shared" si="7"/>
        <v>-406.18298999999689</v>
      </c>
      <c r="O66" s="1">
        <f t="shared" si="8"/>
        <v>-0.50958286358511606</v>
      </c>
      <c r="P66" s="1">
        <f t="shared" si="9"/>
        <v>75.049631341600801</v>
      </c>
      <c r="Q66" s="1">
        <f t="shared" si="10"/>
        <v>-31.005589833790744</v>
      </c>
      <c r="R66" s="1">
        <f t="shared" si="11"/>
        <v>53.324732925449048</v>
      </c>
      <c r="T66" s="1">
        <f t="shared" si="12"/>
        <v>-84.146599999999992</v>
      </c>
      <c r="U66" s="1">
        <f t="shared" si="13"/>
        <v>116.0896</v>
      </c>
      <c r="X66" s="1">
        <f t="shared" ref="X66:X90" si="36">((T66-$V$2)^2+(U66-$W$2)^2)^0.5</f>
        <v>139.35748258245769</v>
      </c>
      <c r="Y66" s="1">
        <f t="shared" si="14"/>
        <v>265.31533339999999</v>
      </c>
      <c r="Z66" s="1">
        <f t="shared" si="15"/>
        <v>166.92433059999996</v>
      </c>
      <c r="AA66" s="1">
        <f t="shared" si="16"/>
        <v>222.11121199999999</v>
      </c>
      <c r="AB66" s="1">
        <f t="shared" si="17"/>
        <v>109.80323199999997</v>
      </c>
      <c r="AC66" s="1">
        <f t="shared" si="18"/>
        <v>82.155144537389759</v>
      </c>
      <c r="AD66" s="1">
        <f t="shared" si="19"/>
        <v>296.32092323379072</v>
      </c>
      <c r="AE66" s="1">
        <f t="shared" si="20"/>
        <v>253.11680183379073</v>
      </c>
      <c r="AF66" s="1">
        <f t="shared" si="21"/>
        <v>2.6779953658044055E-2</v>
      </c>
      <c r="AG66" s="1">
        <f t="shared" si="22"/>
        <v>-81.19187666106555</v>
      </c>
      <c r="AH66" s="1">
        <f t="shared" si="23"/>
        <v>118.36936674292784</v>
      </c>
      <c r="AI66" s="1">
        <f>AH66-R66</f>
        <v>65.044633817478797</v>
      </c>
      <c r="AJ66" s="1">
        <f t="shared" si="25"/>
        <v>1</v>
      </c>
      <c r="AM66" s="1">
        <f t="shared" si="26"/>
        <v>487.28477906075176</v>
      </c>
      <c r="AN66" s="1">
        <f t="shared" ref="AN66:AN89" si="37">AM66*AC66</f>
        <v>40032.951454606096</v>
      </c>
      <c r="AO66" s="1">
        <f t="shared" si="27"/>
        <v>15987.995413079179</v>
      </c>
      <c r="AP66" s="1">
        <f t="shared" si="28"/>
        <v>26072.296172889615</v>
      </c>
      <c r="AQ66" s="1">
        <f t="shared" si="29"/>
        <v>42060.291585968793</v>
      </c>
      <c r="AR66" s="1">
        <f t="shared" si="30"/>
        <v>2027.3401313626964</v>
      </c>
      <c r="AT66" s="1">
        <f t="shared" si="31"/>
        <v>614.76836058269691</v>
      </c>
      <c r="AU66" s="1">
        <f t="shared" si="32"/>
        <v>50506.383520685609</v>
      </c>
      <c r="AV66" s="1">
        <f t="shared" si="33"/>
        <v>-8446.0919347168165</v>
      </c>
    </row>
    <row r="67" spans="1:48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34"/>
        <v>-25.681999999999999</v>
      </c>
      <c r="H67" s="1">
        <f t="shared" si="35"/>
        <v>-23.039000000000001</v>
      </c>
      <c r="J67" s="3">
        <f t="shared" ref="J67:J73" si="38">H67+50</f>
        <v>26.960999999999999</v>
      </c>
      <c r="L67" s="1">
        <f t="shared" ref="L67:L90" si="39">((G67-D67)^2+(B67-J67)^2)^0.5</f>
        <v>50.001012789742575</v>
      </c>
      <c r="M67" s="1">
        <f t="shared" ref="M67:M89" si="40">(G67-G68)/(B68-B67)</f>
        <v>-9.255555555555592</v>
      </c>
      <c r="N67" s="1">
        <f t="shared" ref="N67:N89" si="41">(B67+B68)*(B68-B67)/(B68-B67)+(G68-G67)*(G68+G67)/(B68-B67)</f>
        <v>-471.54423333333528</v>
      </c>
      <c r="O67" s="1">
        <f t="shared" ref="O67:O89" si="42">(D67-D68)/(J68-J67)</f>
        <v>-0.53220338983050974</v>
      </c>
      <c r="P67" s="1">
        <f t="shared" ref="P67:P89" si="43">(J67+J68)*(J68-J67)/(J68-J67)+(D68-D67)*(D68+D67)/(J68-J67)</f>
        <v>73.68489491525429</v>
      </c>
      <c r="Q67" s="1">
        <f t="shared" ref="Q67:Q89" si="44">0.5*(P67-N67)/(M67-O67)</f>
        <v>-31.251124446795185</v>
      </c>
      <c r="R67" s="1">
        <f t="shared" ref="R67:R89" si="45">0.5*(M67*P67-N67*O67)/(M67-O67)</f>
        <v>53.474401824226653</v>
      </c>
      <c r="T67" s="1">
        <f t="shared" ref="T67:T90" si="46">G67+$S$7*(J67-B67)+$S$9*(G67-D67)</f>
        <v>-83.043599999999998</v>
      </c>
      <c r="U67" s="1">
        <f t="shared" ref="U67:U90" si="47">B67+$S$7*(G67-D67)+$S$9*(B67-J67)</f>
        <v>117.00579999999999</v>
      </c>
      <c r="X67" s="1">
        <f t="shared" si="36"/>
        <v>140.79045046664206</v>
      </c>
      <c r="Y67" s="1">
        <f>G67+$S$12*(J67-B67)+$S$14*(G67-D67)</f>
        <v>267.24905840000002</v>
      </c>
      <c r="Z67" s="1">
        <f t="shared" ref="Z67:Z90" si="48">B67+$S$12*(G67-D67)+$S$14*(B67-J67)</f>
        <v>161.73981679999997</v>
      </c>
      <c r="AA67" s="1">
        <f t="shared" ref="AA67:AA85" si="49">G67+$S$18*(J67-B67)+$S$20*(G67-D67)</f>
        <v>223.05593599999997</v>
      </c>
      <c r="AB67" s="1">
        <f t="shared" ref="AB67:AB90" si="50">B67+$S$18*(G67-D67)+$S$20*(B67-J67)</f>
        <v>105.38103199999998</v>
      </c>
      <c r="AC67" s="1">
        <f t="shared" ref="AC67:AC88" si="51">AJ67*((AG67-Q67)^2+(AH67-R67)^2)^0.5</f>
        <v>81.939046678197911</v>
      </c>
      <c r="AD67" s="1">
        <f t="shared" ref="AD67:AD80" si="52">Y67-Q67</f>
        <v>298.50018284679521</v>
      </c>
      <c r="AE67" s="1">
        <f t="shared" ref="AE67:AE74" si="53">AA67-Q67</f>
        <v>254.30706044679516</v>
      </c>
      <c r="AF67" s="1">
        <f t="shared" ref="AF67:AF89" si="54">((T67-$V$2)*(Q67-T67)+(U67-$W$2)*(R67-U67))/(($V$2-T67)^2+($W$2-U67)^2)</f>
        <v>1.53848146666937E-2</v>
      </c>
      <c r="AG67" s="1">
        <f t="shared" ref="AG67:AG89" si="55">T67+AF67*(T67-$V$2)</f>
        <v>-81.329171638876446</v>
      </c>
      <c r="AH67" s="1">
        <f t="shared" ref="AH67:AH89" si="56">U67+AF67*(U67-$W$2)</f>
        <v>118.32959868584739</v>
      </c>
      <c r="AI67" s="1">
        <f t="shared" si="24"/>
        <v>64.855196861620726</v>
      </c>
      <c r="AJ67" s="1">
        <f t="shared" ref="AJ67:AJ89" si="57">SIGN(AI67)</f>
        <v>1</v>
      </c>
      <c r="AM67" s="1">
        <f t="shared" ref="AM67:AM89" si="58">($AK$39+$AK$42*(X67-$X$2))*1.005</f>
        <v>493.13171791858929</v>
      </c>
      <c r="AN67" s="1">
        <f t="shared" si="37"/>
        <v>40406.74285303121</v>
      </c>
      <c r="AO67" s="1">
        <f t="shared" ref="AO67:AO89" si="59">$AL$2*AD67</f>
        <v>16105.577365498837</v>
      </c>
      <c r="AP67" s="1">
        <f t="shared" ref="AP67:AP86" si="60">$AL$5*AE67</f>
        <v>26194.89876132214</v>
      </c>
      <c r="AQ67" s="1">
        <f t="shared" ref="AQ67:AQ86" si="61">AO67+AP67</f>
        <v>42300.476126820977</v>
      </c>
      <c r="AR67" s="1">
        <f t="shared" ref="AR67:AR73" si="62">AQ67-AN67</f>
        <v>1893.7332737897668</v>
      </c>
      <c r="AT67" s="1">
        <f t="shared" ref="AT67:AT89" si="63">($AK$45+$AK$48*(X67-$X$2))*0.965</f>
        <v>622.23555622718163</v>
      </c>
      <c r="AU67" s="1">
        <f t="shared" ref="AU67:AU89" si="64">AT67*AC67</f>
        <v>50985.388286533474</v>
      </c>
      <c r="AV67" s="1">
        <f t="shared" ref="AV67:AV89" si="65">AQ67-AU67</f>
        <v>-8684.9121597124977</v>
      </c>
    </row>
    <row r="68" spans="1:48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34"/>
        <v>-26.515000000000001</v>
      </c>
      <c r="H68" s="1">
        <f t="shared" si="35"/>
        <v>-23.923999999999999</v>
      </c>
      <c r="J68" s="3">
        <f t="shared" si="38"/>
        <v>26.076000000000001</v>
      </c>
      <c r="L68" s="1">
        <f t="shared" si="39"/>
        <v>50.000732524634074</v>
      </c>
      <c r="M68" s="1">
        <f t="shared" si="40"/>
        <v>-10.231707317073173</v>
      </c>
      <c r="N68" s="1">
        <f t="shared" si="41"/>
        <v>-539.77584146341474</v>
      </c>
      <c r="O68" s="1">
        <f t="shared" si="42"/>
        <v>-0.55732122587968169</v>
      </c>
      <c r="P68" s="1">
        <f t="shared" si="43"/>
        <v>72.357248581157762</v>
      </c>
      <c r="Q68" s="1">
        <f t="shared" si="44"/>
        <v>-31.63679246798884</v>
      </c>
      <c r="R68" s="1">
        <f t="shared" si="45"/>
        <v>53.810480251739492</v>
      </c>
      <c r="T68" s="1">
        <f t="shared" si="46"/>
        <v>-81.925300000000007</v>
      </c>
      <c r="U68" s="1">
        <f t="shared" si="47"/>
        <v>117.9003</v>
      </c>
      <c r="X68" s="1">
        <f t="shared" si="36"/>
        <v>142.22227763673311</v>
      </c>
      <c r="Y68" s="1">
        <f t="shared" si="14"/>
        <v>269.09342719999995</v>
      </c>
      <c r="Z68" s="1">
        <f t="shared" si="48"/>
        <v>156.50773380000001</v>
      </c>
      <c r="AA68" s="1">
        <f t="shared" si="49"/>
        <v>223.92272599999995</v>
      </c>
      <c r="AB68" s="1">
        <f t="shared" si="50"/>
        <v>100.929906</v>
      </c>
      <c r="AC68" s="1">
        <f t="shared" si="51"/>
        <v>81.461980209579309</v>
      </c>
      <c r="AD68" s="1">
        <f t="shared" si="52"/>
        <v>300.73021966798876</v>
      </c>
      <c r="AE68" s="1">
        <f t="shared" si="53"/>
        <v>255.5595184679888</v>
      </c>
      <c r="AF68" s="1">
        <f t="shared" si="54"/>
        <v>4.3614453019169986E-3</v>
      </c>
      <c r="AG68" s="1">
        <f t="shared" si="55"/>
        <v>-81.434398832476333</v>
      </c>
      <c r="AH68" s="1">
        <f t="shared" si="56"/>
        <v>118.27948536298226</v>
      </c>
      <c r="AI68" s="1">
        <f t="shared" ref="AI68:AI89" si="66">AH68-R68</f>
        <v>64.469005111242765</v>
      </c>
      <c r="AJ68" s="1">
        <f t="shared" si="57"/>
        <v>1</v>
      </c>
      <c r="AM68" s="1">
        <f t="shared" si="58"/>
        <v>498.9740023207118</v>
      </c>
      <c r="AN68" s="1">
        <f t="shared" si="37"/>
        <v>40647.410302144403</v>
      </c>
      <c r="AO68" s="1">
        <f t="shared" si="59"/>
        <v>16225.899002186336</v>
      </c>
      <c r="AP68" s="1">
        <f t="shared" si="60"/>
        <v>26323.908199795187</v>
      </c>
      <c r="AQ68" s="1">
        <f t="shared" si="61"/>
        <v>42549.807201981523</v>
      </c>
      <c r="AR68" s="1">
        <f t="shared" si="62"/>
        <v>1902.3968998371201</v>
      </c>
      <c r="AT68" s="1">
        <f t="shared" si="63"/>
        <v>629.69680761052598</v>
      </c>
      <c r="AU68" s="1">
        <f t="shared" si="64"/>
        <v>51296.348879603938</v>
      </c>
      <c r="AV68" s="1">
        <f t="shared" si="65"/>
        <v>-8746.5416776224156</v>
      </c>
    </row>
    <row r="69" spans="1:48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34"/>
        <v>-27.353999999999999</v>
      </c>
      <c r="H69" s="1">
        <f t="shared" si="35"/>
        <v>-24.805</v>
      </c>
      <c r="J69" s="3">
        <f t="shared" si="38"/>
        <v>25.195</v>
      </c>
      <c r="L69" s="1">
        <f t="shared" si="39"/>
        <v>50.00126118409414</v>
      </c>
      <c r="M69" s="1">
        <f t="shared" si="40"/>
        <v>-11.901408450704304</v>
      </c>
      <c r="N69" s="1">
        <f t="shared" si="41"/>
        <v>-649.91594366197614</v>
      </c>
      <c r="O69" s="1">
        <f t="shared" si="42"/>
        <v>-0.58200455580865507</v>
      </c>
      <c r="P69" s="1">
        <f t="shared" si="43"/>
        <v>70.948973804100191</v>
      </c>
      <c r="Q69" s="1">
        <f t="shared" si="44"/>
        <v>-31.841999992205501</v>
      </c>
      <c r="R69" s="1">
        <f t="shared" si="45"/>
        <v>54.00667596357286</v>
      </c>
      <c r="T69" s="1">
        <f t="shared" si="46"/>
        <v>-80.801599999999993</v>
      </c>
      <c r="U69" s="1">
        <f t="shared" si="47"/>
        <v>118.76819999999999</v>
      </c>
      <c r="X69" s="1">
        <f t="shared" si="36"/>
        <v>143.64211991543428</v>
      </c>
      <c r="Y69" s="1">
        <f t="shared" ref="Y69:Y90" si="67">G69+$S$12*(J69-B69)+$S$14*(G69-D69)</f>
        <v>270.84041239999999</v>
      </c>
      <c r="Z69" s="1">
        <f t="shared" si="48"/>
        <v>151.25224119999999</v>
      </c>
      <c r="AA69" s="1">
        <f t="shared" si="49"/>
        <v>224.70742399999995</v>
      </c>
      <c r="AB69" s="1">
        <f t="shared" si="50"/>
        <v>96.469551999999993</v>
      </c>
      <c r="AC69" s="1">
        <f t="shared" si="51"/>
        <v>81.181207784263734</v>
      </c>
      <c r="AD69" s="1">
        <f t="shared" si="52"/>
        <v>302.68241239220549</v>
      </c>
      <c r="AE69" s="1">
        <f t="shared" si="53"/>
        <v>256.54942399220545</v>
      </c>
      <c r="AF69" s="1">
        <f t="shared" si="54"/>
        <v>-5.8616545240871227E-3</v>
      </c>
      <c r="AG69" s="1">
        <f t="shared" si="55"/>
        <v>-81.467943507650972</v>
      </c>
      <c r="AH69" s="1">
        <f t="shared" si="56"/>
        <v>118.25349866721804</v>
      </c>
      <c r="AI69" s="1">
        <f t="shared" si="66"/>
        <v>64.246822703645179</v>
      </c>
      <c r="AJ69" s="1">
        <f t="shared" si="57"/>
        <v>1</v>
      </c>
      <c r="AM69" s="1">
        <f t="shared" si="58"/>
        <v>504.76738477049616</v>
      </c>
      <c r="AN69" s="1">
        <f t="shared" si="37"/>
        <v>40977.625945773048</v>
      </c>
      <c r="AO69" s="1">
        <f t="shared" si="59"/>
        <v>16331.229560621448</v>
      </c>
      <c r="AP69" s="1">
        <f t="shared" si="60"/>
        <v>26425.873418317125</v>
      </c>
      <c r="AQ69" s="1">
        <f t="shared" si="61"/>
        <v>42757.102978938572</v>
      </c>
      <c r="AR69" s="1">
        <f t="shared" si="62"/>
        <v>1779.4770331655236</v>
      </c>
      <c r="AT69" s="1">
        <f t="shared" si="63"/>
        <v>637.09560572483781</v>
      </c>
      <c r="AU69" s="1">
        <f t="shared" si="64"/>
        <v>51720.19074678942</v>
      </c>
      <c r="AV69" s="1">
        <f t="shared" si="65"/>
        <v>-8963.0877678508477</v>
      </c>
    </row>
    <row r="70" spans="1:48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34"/>
        <v>-28.199000000000002</v>
      </c>
      <c r="H70" s="1">
        <f t="shared" si="35"/>
        <v>-25.683</v>
      </c>
      <c r="J70" s="3">
        <f t="shared" si="38"/>
        <v>24.317</v>
      </c>
      <c r="L70" s="1">
        <f t="shared" si="39"/>
        <v>50.000999600008001</v>
      </c>
      <c r="M70" s="1">
        <f t="shared" si="40"/>
        <v>-13.709677419354744</v>
      </c>
      <c r="N70" s="1">
        <f t="shared" si="41"/>
        <v>-773.74161290322036</v>
      </c>
      <c r="O70" s="1">
        <f t="shared" si="42"/>
        <v>-0.60755148741419118</v>
      </c>
      <c r="P70" s="1">
        <f t="shared" si="43"/>
        <v>69.504875286041312</v>
      </c>
      <c r="Q70" s="1">
        <f t="shared" si="44"/>
        <v>-32.179758177013973</v>
      </c>
      <c r="R70" s="1">
        <f t="shared" si="45"/>
        <v>54.30329758809448</v>
      </c>
      <c r="T70" s="1">
        <f t="shared" si="46"/>
        <v>-79.662499999999994</v>
      </c>
      <c r="U70" s="1">
        <f t="shared" si="47"/>
        <v>119.61290000000001</v>
      </c>
      <c r="X70" s="1">
        <f t="shared" si="36"/>
        <v>145.05997030421591</v>
      </c>
      <c r="Y70" s="1">
        <f t="shared" si="67"/>
        <v>272.49141399999996</v>
      </c>
      <c r="Z70" s="1">
        <f t="shared" si="48"/>
        <v>145.9498294</v>
      </c>
      <c r="AA70" s="1">
        <f t="shared" si="49"/>
        <v>225.40883799999997</v>
      </c>
      <c r="AB70" s="1">
        <f t="shared" si="50"/>
        <v>91.981570000000005</v>
      </c>
      <c r="AC70" s="1">
        <f t="shared" si="51"/>
        <v>80.712604676079152</v>
      </c>
      <c r="AD70" s="1">
        <f t="shared" si="52"/>
        <v>304.67117217701394</v>
      </c>
      <c r="AE70" s="1">
        <f t="shared" si="53"/>
        <v>257.58859617701393</v>
      </c>
      <c r="AF70" s="1">
        <f t="shared" si="54"/>
        <v>-1.6064518447075678E-2</v>
      </c>
      <c r="AG70" s="1">
        <f t="shared" si="55"/>
        <v>-81.506987846797102</v>
      </c>
      <c r="AH70" s="1">
        <f t="shared" si="56"/>
        <v>118.18873385256326</v>
      </c>
      <c r="AI70" s="1">
        <f t="shared" si="66"/>
        <v>63.88543626446878</v>
      </c>
      <c r="AJ70" s="1">
        <f t="shared" si="57"/>
        <v>1</v>
      </c>
      <c r="AM70" s="1">
        <f t="shared" si="58"/>
        <v>510.55263971184189</v>
      </c>
      <c r="AN70" s="1">
        <f t="shared" si="37"/>
        <v>41208.033375390565</v>
      </c>
      <c r="AO70" s="1">
        <f t="shared" si="59"/>
        <v>16438.533094810788</v>
      </c>
      <c r="AP70" s="1">
        <f t="shared" si="60"/>
        <v>26532.913349213322</v>
      </c>
      <c r="AQ70" s="1">
        <f t="shared" si="61"/>
        <v>42971.446444024114</v>
      </c>
      <c r="AR70" s="1">
        <f t="shared" si="62"/>
        <v>1763.4130686335484</v>
      </c>
      <c r="AT70" s="1">
        <f t="shared" si="63"/>
        <v>644.48402410077892</v>
      </c>
      <c r="AU70" s="1">
        <f t="shared" si="64"/>
        <v>52017.98425729484</v>
      </c>
      <c r="AV70" s="1">
        <f t="shared" si="65"/>
        <v>-9046.5378132707265</v>
      </c>
    </row>
    <row r="71" spans="1:48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34"/>
        <v>-29.048999999999999</v>
      </c>
      <c r="H71" s="1">
        <f t="shared" si="35"/>
        <v>-26.556999999999999</v>
      </c>
      <c r="J71" s="3">
        <f t="shared" si="38"/>
        <v>23.443000000000001</v>
      </c>
      <c r="L71" s="1">
        <f t="shared" si="39"/>
        <v>50.000196019615764</v>
      </c>
      <c r="M71" s="1">
        <f t="shared" si="40"/>
        <v>-16.480769230769344</v>
      </c>
      <c r="N71" s="1">
        <f t="shared" si="41"/>
        <v>-960.6277500000067</v>
      </c>
      <c r="O71" s="1">
        <f t="shared" si="42"/>
        <v>-0.63406214039125264</v>
      </c>
      <c r="P71" s="1">
        <f t="shared" si="43"/>
        <v>68.024662830839986</v>
      </c>
      <c r="Q71" s="1">
        <f t="shared" si="44"/>
        <v>-32.45634588196026</v>
      </c>
      <c r="R71" s="1">
        <f t="shared" si="45"/>
        <v>54.591671554614528</v>
      </c>
      <c r="T71" s="1">
        <f t="shared" si="46"/>
        <v>-78.514399999999995</v>
      </c>
      <c r="U71" s="1">
        <f t="shared" si="47"/>
        <v>120.42960000000001</v>
      </c>
      <c r="X71" s="1">
        <f t="shared" si="36"/>
        <v>146.46784530237346</v>
      </c>
      <c r="Y71" s="1">
        <f t="shared" si="67"/>
        <v>274.03975459999998</v>
      </c>
      <c r="Z71" s="1">
        <f t="shared" si="48"/>
        <v>140.6180306</v>
      </c>
      <c r="AA71" s="1">
        <f t="shared" si="49"/>
        <v>226.02351200000001</v>
      </c>
      <c r="AB71" s="1">
        <f t="shared" si="50"/>
        <v>87.480307999999994</v>
      </c>
      <c r="AC71" s="1">
        <f t="shared" si="51"/>
        <v>80.26151084134959</v>
      </c>
      <c r="AD71" s="1">
        <f t="shared" si="52"/>
        <v>306.49610048196024</v>
      </c>
      <c r="AE71" s="1">
        <f t="shared" si="53"/>
        <v>258.47985788196024</v>
      </c>
      <c r="AF71" s="1">
        <f t="shared" si="54"/>
        <v>-2.5607029454661989E-2</v>
      </c>
      <c r="AG71" s="1">
        <f t="shared" si="55"/>
        <v>-81.483934534927542</v>
      </c>
      <c r="AH71" s="1">
        <f t="shared" si="56"/>
        <v>118.13854931750318</v>
      </c>
      <c r="AI71" s="1">
        <f t="shared" si="66"/>
        <v>63.546877762888649</v>
      </c>
      <c r="AJ71" s="1">
        <f t="shared" si="57"/>
        <v>1</v>
      </c>
      <c r="AM71" s="1">
        <f t="shared" si="58"/>
        <v>516.2971920668241</v>
      </c>
      <c r="AN71" s="1">
        <f t="shared" si="37"/>
        <v>41438.792678429752</v>
      </c>
      <c r="AO71" s="1">
        <f t="shared" si="59"/>
        <v>16536.997101504166</v>
      </c>
      <c r="AP71" s="1">
        <f t="shared" si="60"/>
        <v>26624.717761131316</v>
      </c>
      <c r="AQ71" s="1">
        <f t="shared" si="61"/>
        <v>43161.714862635483</v>
      </c>
      <c r="AR71" s="1">
        <f t="shared" si="62"/>
        <v>1722.9221842057304</v>
      </c>
      <c r="AT71" s="1">
        <f t="shared" si="63"/>
        <v>651.82046071617799</v>
      </c>
      <c r="AU71" s="1">
        <f t="shared" si="64"/>
        <v>52316.094974385007</v>
      </c>
      <c r="AV71" s="1">
        <f t="shared" si="65"/>
        <v>-9154.3801117495241</v>
      </c>
    </row>
    <row r="72" spans="1:48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34"/>
        <v>-29.905999999999999</v>
      </c>
      <c r="H72" s="1">
        <f t="shared" si="35"/>
        <v>-27.425999999999998</v>
      </c>
      <c r="J72" s="3">
        <f t="shared" si="38"/>
        <v>22.574000000000002</v>
      </c>
      <c r="L72" s="1">
        <f t="shared" si="39"/>
        <v>50.000686285290122</v>
      </c>
      <c r="M72" s="1">
        <f t="shared" si="40"/>
        <v>-21.048780487804677</v>
      </c>
      <c r="N72" s="1">
        <f t="shared" si="41"/>
        <v>-1266.2317560975487</v>
      </c>
      <c r="O72" s="1">
        <f t="shared" si="42"/>
        <v>-0.66164542294322071</v>
      </c>
      <c r="P72" s="1">
        <f t="shared" si="43"/>
        <v>66.507684820393948</v>
      </c>
      <c r="Q72" s="1">
        <f t="shared" si="44"/>
        <v>-32.685795151644555</v>
      </c>
      <c r="R72" s="1">
        <f t="shared" si="45"/>
        <v>54.88024916754231</v>
      </c>
      <c r="T72" s="1">
        <f t="shared" si="46"/>
        <v>-77.359499999999997</v>
      </c>
      <c r="U72" s="1">
        <f t="shared" si="47"/>
        <v>121.2243</v>
      </c>
      <c r="X72" s="1">
        <f t="shared" si="36"/>
        <v>147.86769550763952</v>
      </c>
      <c r="Y72" s="1">
        <f t="shared" si="67"/>
        <v>275.49668899999995</v>
      </c>
      <c r="Z72" s="1">
        <f t="shared" si="48"/>
        <v>135.25854480000001</v>
      </c>
      <c r="AA72" s="1">
        <f t="shared" si="49"/>
        <v>226.56014599999997</v>
      </c>
      <c r="AB72" s="1">
        <f t="shared" si="50"/>
        <v>82.966170000000005</v>
      </c>
      <c r="AC72" s="1">
        <f t="shared" si="51"/>
        <v>79.819253702080516</v>
      </c>
      <c r="AD72" s="1">
        <f t="shared" si="52"/>
        <v>308.18248415164453</v>
      </c>
      <c r="AE72" s="1">
        <f t="shared" si="53"/>
        <v>259.2459411516445</v>
      </c>
      <c r="AF72" s="1">
        <f t="shared" si="54"/>
        <v>-3.4589419682973369E-2</v>
      </c>
      <c r="AG72" s="1">
        <f t="shared" si="55"/>
        <v>-81.410630127979687</v>
      </c>
      <c r="AH72" s="1">
        <f t="shared" si="56"/>
        <v>118.10211024491019</v>
      </c>
      <c r="AI72" s="1">
        <f t="shared" si="66"/>
        <v>63.221861077367883</v>
      </c>
      <c r="AJ72" s="1">
        <f t="shared" si="57"/>
        <v>1</v>
      </c>
      <c r="AM72" s="1">
        <f t="shared" si="58"/>
        <v>522.00900085937121</v>
      </c>
      <c r="AN72" s="1">
        <f t="shared" si="37"/>
        <v>41666.368874363718</v>
      </c>
      <c r="AO72" s="1">
        <f t="shared" si="59"/>
        <v>16627.985932401982</v>
      </c>
      <c r="AP72" s="1">
        <f t="shared" si="60"/>
        <v>26703.628168325144</v>
      </c>
      <c r="AQ72" s="1">
        <f t="shared" si="61"/>
        <v>43331.614100727122</v>
      </c>
      <c r="AR72" s="1">
        <f t="shared" si="62"/>
        <v>1665.2452263634041</v>
      </c>
      <c r="AT72" s="1">
        <f t="shared" si="63"/>
        <v>659.11508013581943</v>
      </c>
      <c r="AU72" s="1">
        <f t="shared" si="64"/>
        <v>52610.0738002281</v>
      </c>
      <c r="AV72" s="1">
        <f t="shared" si="65"/>
        <v>-9278.4596995009779</v>
      </c>
    </row>
    <row r="73" spans="1:48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34"/>
        <v>-30.768999999999998</v>
      </c>
      <c r="H73" s="1">
        <f t="shared" si="35"/>
        <v>-28.289000000000001</v>
      </c>
      <c r="J73" s="3">
        <f t="shared" si="38"/>
        <v>21.710999999999999</v>
      </c>
      <c r="L73" s="1">
        <f t="shared" si="39"/>
        <v>50.001531266552227</v>
      </c>
      <c r="M73" s="1">
        <f t="shared" si="40"/>
        <v>-28.933333333333163</v>
      </c>
      <c r="N73" s="1">
        <f t="shared" si="41"/>
        <v>-1794.7815999999891</v>
      </c>
      <c r="O73" s="1">
        <f t="shared" si="42"/>
        <v>-0.68881118881119041</v>
      </c>
      <c r="P73" s="1">
        <f t="shared" si="43"/>
        <v>64.898702797202844</v>
      </c>
      <c r="Q73" s="1">
        <f t="shared" si="44"/>
        <v>-32.921079232311904</v>
      </c>
      <c r="R73" s="1">
        <f t="shared" si="45"/>
        <v>55.125759121557579</v>
      </c>
      <c r="T73" s="1">
        <f t="shared" si="46"/>
        <v>-76.196699999999993</v>
      </c>
      <c r="U73" s="1">
        <f t="shared" si="47"/>
        <v>121.99549999999999</v>
      </c>
      <c r="X73" s="1">
        <f t="shared" si="36"/>
        <v>149.25950997889547</v>
      </c>
      <c r="Y73" s="1">
        <f t="shared" si="67"/>
        <v>276.85658979999999</v>
      </c>
      <c r="Z73" s="1">
        <f t="shared" si="48"/>
        <v>129.87202199999999</v>
      </c>
      <c r="AA73" s="1">
        <f t="shared" si="49"/>
        <v>227.01438999999999</v>
      </c>
      <c r="AB73" s="1">
        <f t="shared" si="50"/>
        <v>78.440453999999988</v>
      </c>
      <c r="AC73" s="1">
        <f t="shared" si="51"/>
        <v>79.386508754580191</v>
      </c>
      <c r="AD73" s="1">
        <f t="shared" si="52"/>
        <v>309.77766903231191</v>
      </c>
      <c r="AE73" s="1">
        <f t="shared" si="53"/>
        <v>259.9354692323119</v>
      </c>
      <c r="AF73" s="1">
        <f t="shared" si="54"/>
        <v>-4.3483239569640654E-2</v>
      </c>
      <c r="AG73" s="1">
        <f t="shared" si="55"/>
        <v>-81.340041070987667</v>
      </c>
      <c r="AH73" s="1">
        <f t="shared" si="56"/>
        <v>118.03698154415797</v>
      </c>
      <c r="AI73" s="1">
        <f t="shared" si="66"/>
        <v>62.911222422600389</v>
      </c>
      <c r="AJ73" s="1">
        <f t="shared" si="57"/>
        <v>1</v>
      </c>
      <c r="AM73" s="1">
        <f t="shared" si="58"/>
        <v>527.68802144643689</v>
      </c>
      <c r="AN73" s="1">
        <f t="shared" si="37"/>
        <v>41891.309734244664</v>
      </c>
      <c r="AO73" s="1">
        <f t="shared" si="59"/>
        <v>16714.05413263839</v>
      </c>
      <c r="AP73" s="1">
        <f t="shared" si="60"/>
        <v>26774.65300827429</v>
      </c>
      <c r="AQ73" s="1">
        <f t="shared" si="61"/>
        <v>43488.70714091268</v>
      </c>
      <c r="AR73" s="1">
        <f t="shared" si="62"/>
        <v>1597.3974066680166</v>
      </c>
      <c r="AT73" s="1">
        <f t="shared" si="63"/>
        <v>666.36782534553402</v>
      </c>
      <c r="AU73" s="1">
        <f t="shared" si="64"/>
        <v>52900.6152005638</v>
      </c>
      <c r="AV73" s="1">
        <f t="shared" si="65"/>
        <v>-9411.9080596511194</v>
      </c>
    </row>
    <row r="74" spans="1:48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34"/>
        <v>-31.637</v>
      </c>
      <c r="H74" s="1">
        <f t="shared" si="35"/>
        <v>-29.146999999999998</v>
      </c>
      <c r="J74" s="3">
        <f>H74+50</f>
        <v>20.853000000000002</v>
      </c>
      <c r="L74" s="1">
        <f t="shared" si="39"/>
        <v>50.001472178326914</v>
      </c>
      <c r="M74" s="1">
        <f t="shared" si="40"/>
        <v>-45.999999999999815</v>
      </c>
      <c r="N74" s="1">
        <f t="shared" si="41"/>
        <v>-2940.0249999999878</v>
      </c>
      <c r="O74" s="1">
        <f t="shared" si="42"/>
        <v>-0.71915393654523874</v>
      </c>
      <c r="P74" s="1">
        <f t="shared" si="43"/>
        <v>63.308424206815445</v>
      </c>
      <c r="Q74" s="1">
        <f t="shared" si="44"/>
        <v>-33.163397830487362</v>
      </c>
      <c r="R74" s="1">
        <f t="shared" si="45"/>
        <v>55.503800202418532</v>
      </c>
      <c r="T74" s="1">
        <f t="shared" si="46"/>
        <v>-75.02239999999999</v>
      </c>
      <c r="U74" s="1">
        <f t="shared" si="47"/>
        <v>122.74080000000001</v>
      </c>
      <c r="X74" s="1">
        <f t="shared" si="36"/>
        <v>150.64472591630945</v>
      </c>
      <c r="Y74" s="1">
        <f t="shared" si="67"/>
        <v>278.1141796</v>
      </c>
      <c r="Z74" s="1">
        <f t="shared" si="48"/>
        <v>124.4514848</v>
      </c>
      <c r="AA74" s="1">
        <f t="shared" si="49"/>
        <v>227.38159599999997</v>
      </c>
      <c r="AB74" s="1">
        <f t="shared" si="50"/>
        <v>73.898107999999993</v>
      </c>
      <c r="AC74" s="1">
        <f t="shared" si="51"/>
        <v>78.82004007186859</v>
      </c>
      <c r="AD74" s="1">
        <f t="shared" si="52"/>
        <v>311.27757743048738</v>
      </c>
      <c r="AE74" s="1">
        <f t="shared" si="53"/>
        <v>260.54499383048733</v>
      </c>
      <c r="AF74" s="1">
        <f t="shared" si="54"/>
        <v>-5.1586246819961774E-2</v>
      </c>
      <c r="AG74" s="1">
        <f t="shared" si="55"/>
        <v>-81.184769238120253</v>
      </c>
      <c r="AH74" s="1">
        <f t="shared" si="56"/>
        <v>118.00617299786646</v>
      </c>
      <c r="AI74" s="1">
        <f t="shared" si="66"/>
        <v>62.502372795447926</v>
      </c>
      <c r="AJ74" s="1">
        <f t="shared" si="57"/>
        <v>1</v>
      </c>
      <c r="AM74" s="1">
        <f t="shared" si="58"/>
        <v>533.34011803586714</v>
      </c>
      <c r="AN74" s="1">
        <f t="shared" si="37"/>
        <v>42037.88947552217</v>
      </c>
      <c r="AO74" s="1">
        <f t="shared" si="59"/>
        <v>16794.98169026195</v>
      </c>
      <c r="AP74" s="1">
        <f t="shared" si="60"/>
        <v>26837.437089509349</v>
      </c>
      <c r="AQ74" s="1">
        <f t="shared" si="61"/>
        <v>43632.418779771295</v>
      </c>
      <c r="AR74" s="1">
        <f>AQ74-AN74</f>
        <v>1594.5293042491248</v>
      </c>
      <c r="AT74" s="1">
        <f t="shared" si="63"/>
        <v>673.58618559539832</v>
      </c>
      <c r="AU74" s="1">
        <f t="shared" si="64"/>
        <v>53092.090140486405</v>
      </c>
      <c r="AV74" s="1">
        <f t="shared" si="65"/>
        <v>-9459.6713607151105</v>
      </c>
    </row>
    <row r="75" spans="1:48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34"/>
        <v>-32.511000000000003</v>
      </c>
      <c r="H75" s="1">
        <f t="shared" si="35"/>
        <v>-29.998000000000001</v>
      </c>
      <c r="J75" s="3">
        <f t="shared" ref="J75:J90" si="68">H75+50</f>
        <v>20.001999999999999</v>
      </c>
      <c r="L75" s="1">
        <f t="shared" si="39"/>
        <v>50.001142546945864</v>
      </c>
      <c r="M75" s="1">
        <f t="shared" si="40"/>
        <v>-109.99999999999933</v>
      </c>
      <c r="N75" s="1">
        <f t="shared" si="41"/>
        <v>-7238.4639999999563</v>
      </c>
      <c r="O75" s="1">
        <f t="shared" si="42"/>
        <v>-0.74792899408284086</v>
      </c>
      <c r="P75" s="1">
        <f t="shared" si="43"/>
        <v>61.580415384615407</v>
      </c>
      <c r="Q75" s="1">
        <f t="shared" si="44"/>
        <v>-33.409180934379002</v>
      </c>
      <c r="R75" s="1">
        <f t="shared" si="45"/>
        <v>55.777902781689413</v>
      </c>
      <c r="T75" s="1">
        <f t="shared" si="46"/>
        <v>-73.842600000000004</v>
      </c>
      <c r="U75" s="1">
        <f t="shared" si="47"/>
        <v>123.46000000000001</v>
      </c>
      <c r="X75" s="1">
        <f t="shared" si="36"/>
        <v>152.01852610376145</v>
      </c>
      <c r="Y75" s="1">
        <f t="shared" si="67"/>
        <v>279.26775839999999</v>
      </c>
      <c r="Z75" s="1">
        <f t="shared" si="48"/>
        <v>119.010188</v>
      </c>
      <c r="AA75" s="1">
        <f t="shared" si="49"/>
        <v>227.66136</v>
      </c>
      <c r="AB75" s="1">
        <f t="shared" si="50"/>
        <v>69.349831999999978</v>
      </c>
      <c r="AC75" s="1">
        <f t="shared" si="51"/>
        <v>78.313372742531769</v>
      </c>
      <c r="AD75" s="1">
        <f t="shared" si="52"/>
        <v>312.67693933437897</v>
      </c>
      <c r="AE75" s="1">
        <f>AA75-Q75</f>
        <v>261.07054093437898</v>
      </c>
      <c r="AF75" s="1">
        <f t="shared" si="54"/>
        <v>-5.9837016306733763E-2</v>
      </c>
      <c r="AG75" s="1">
        <f t="shared" si="55"/>
        <v>-81.061182071001966</v>
      </c>
      <c r="AH75" s="1">
        <f t="shared" si="56"/>
        <v>117.92507599162714</v>
      </c>
      <c r="AI75" s="1">
        <f t="shared" si="66"/>
        <v>62.147173209937726</v>
      </c>
      <c r="AJ75" s="1">
        <f t="shared" si="57"/>
        <v>1</v>
      </c>
      <c r="AM75" s="1">
        <f t="shared" si="58"/>
        <v>538.94563494072747</v>
      </c>
      <c r="AN75" s="1">
        <f t="shared" si="37"/>
        <v>42206.650397073645</v>
      </c>
      <c r="AO75" s="1">
        <f t="shared" si="59"/>
        <v>16870.48426178642</v>
      </c>
      <c r="AP75" s="1">
        <f t="shared" si="60"/>
        <v>26891.571068945708</v>
      </c>
      <c r="AQ75" s="1">
        <f t="shared" si="61"/>
        <v>43762.055330732124</v>
      </c>
      <c r="AR75" s="1">
        <f t="shared" ref="AR75:AR89" si="69">AQ75-AN75</f>
        <v>1555.4049336584794</v>
      </c>
      <c r="AT75" s="1">
        <f t="shared" si="63"/>
        <v>680.74505837221079</v>
      </c>
      <c r="AU75" s="1">
        <f t="shared" si="64"/>
        <v>53311.441498939494</v>
      </c>
      <c r="AV75" s="1">
        <f t="shared" si="65"/>
        <v>-9549.3861682073693</v>
      </c>
    </row>
    <row r="76" spans="1:48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34"/>
        <v>-33.390999999999998</v>
      </c>
      <c r="H76" s="1">
        <f t="shared" si="35"/>
        <v>-30.843</v>
      </c>
      <c r="J76" s="3">
        <f t="shared" si="68"/>
        <v>19.157</v>
      </c>
      <c r="L76" s="1">
        <f t="shared" si="39"/>
        <v>50.001191835795275</v>
      </c>
      <c r="M76" s="1">
        <f t="shared" si="40"/>
        <v>221.24999999997652</v>
      </c>
      <c r="N76" s="1">
        <f t="shared" si="41"/>
        <v>14982.075749998412</v>
      </c>
      <c r="O76" s="1">
        <f t="shared" si="42"/>
        <v>-0.77897252090800406</v>
      </c>
      <c r="P76" s="1">
        <f t="shared" si="43"/>
        <v>59.828837514934278</v>
      </c>
      <c r="Q76" s="1">
        <f t="shared" si="44"/>
        <v>-33.604278628726838</v>
      </c>
      <c r="R76" s="1">
        <f t="shared" si="45"/>
        <v>56.091228394181449</v>
      </c>
      <c r="T76" s="1">
        <f t="shared" si="46"/>
        <v>-72.654899999999998</v>
      </c>
      <c r="U76" s="1">
        <f t="shared" si="47"/>
        <v>124.1557</v>
      </c>
      <c r="X76" s="1">
        <f t="shared" si="36"/>
        <v>153.38446299576759</v>
      </c>
      <c r="Y76" s="1">
        <f t="shared" si="67"/>
        <v>280.32430359999995</v>
      </c>
      <c r="Z76" s="1">
        <f t="shared" si="48"/>
        <v>113.5418542</v>
      </c>
      <c r="AA76" s="1">
        <f t="shared" si="49"/>
        <v>227.85873400000003</v>
      </c>
      <c r="AB76" s="1">
        <f t="shared" si="50"/>
        <v>64.789978000000005</v>
      </c>
      <c r="AC76" s="1">
        <f t="shared" si="51"/>
        <v>77.786959780183153</v>
      </c>
      <c r="AD76" s="1">
        <f t="shared" si="52"/>
        <v>313.92858222872678</v>
      </c>
      <c r="AE76" s="1">
        <f t="shared" ref="AE76:AE89" si="70">AA76-Q76</f>
        <v>261.46301262872686</v>
      </c>
      <c r="AF76" s="1">
        <f t="shared" si="54"/>
        <v>-6.7411235772189784E-2</v>
      </c>
      <c r="AG76" s="1">
        <f t="shared" si="55"/>
        <v>-80.867280539070592</v>
      </c>
      <c r="AH76" s="1">
        <f t="shared" si="56"/>
        <v>117.87326269434573</v>
      </c>
      <c r="AI76" s="1">
        <f t="shared" si="66"/>
        <v>61.782034300164277</v>
      </c>
      <c r="AJ76" s="1">
        <f t="shared" si="57"/>
        <v>1</v>
      </c>
      <c r="AM76" s="1">
        <f t="shared" si="58"/>
        <v>544.51906724118021</v>
      </c>
      <c r="AN76" s="1">
        <f t="shared" si="37"/>
        <v>42356.48278303253</v>
      </c>
      <c r="AO76" s="1">
        <f t="shared" si="59"/>
        <v>16938.016654150953</v>
      </c>
      <c r="AP76" s="1">
        <f t="shared" si="60"/>
        <v>26931.997615822012</v>
      </c>
      <c r="AQ76" s="1">
        <f t="shared" si="61"/>
        <v>43870.014269972962</v>
      </c>
      <c r="AR76" s="1">
        <f t="shared" si="69"/>
        <v>1513.5314869404319</v>
      </c>
      <c r="AT76" s="1">
        <f t="shared" si="63"/>
        <v>687.86295551645469</v>
      </c>
      <c r="AU76" s="1">
        <f t="shared" si="64"/>
        <v>53506.768055036373</v>
      </c>
      <c r="AV76" s="1">
        <f t="shared" si="65"/>
        <v>-9636.7537850634108</v>
      </c>
    </row>
    <row r="77" spans="1:48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34"/>
        <v>-34.276000000000003</v>
      </c>
      <c r="H77" s="1">
        <f t="shared" si="35"/>
        <v>-31.68</v>
      </c>
      <c r="J77" s="3">
        <f t="shared" si="68"/>
        <v>18.32</v>
      </c>
      <c r="L77" s="1">
        <f t="shared" si="39"/>
        <v>50.000955720865974</v>
      </c>
      <c r="M77" s="1">
        <f t="shared" si="40"/>
        <v>59.466666666667663</v>
      </c>
      <c r="N77" s="1">
        <f t="shared" si="41"/>
        <v>4140.3742000000693</v>
      </c>
      <c r="O77" s="1">
        <f t="shared" si="42"/>
        <v>-0.81084337349397761</v>
      </c>
      <c r="P77" s="1">
        <f t="shared" si="43"/>
        <v>58.001972289156676</v>
      </c>
      <c r="Q77" s="1">
        <f t="shared" si="44"/>
        <v>-33.863145848185447</v>
      </c>
      <c r="R77" s="1">
        <f t="shared" si="45"/>
        <v>56.458693561239599</v>
      </c>
      <c r="T77" s="1">
        <f t="shared" si="46"/>
        <v>-71.460700000000003</v>
      </c>
      <c r="U77" s="1">
        <f t="shared" si="47"/>
        <v>124.8263</v>
      </c>
      <c r="X77" s="1">
        <f t="shared" si="36"/>
        <v>154.740526198472</v>
      </c>
      <c r="Y77" s="1">
        <f t="shared" si="67"/>
        <v>281.27783779999999</v>
      </c>
      <c r="Z77" s="1">
        <f t="shared" si="48"/>
        <v>108.05376079999999</v>
      </c>
      <c r="AA77" s="1">
        <f t="shared" si="49"/>
        <v>227.96966600000002</v>
      </c>
      <c r="AB77" s="1">
        <f t="shared" si="50"/>
        <v>60.225194000000002</v>
      </c>
      <c r="AC77" s="1">
        <f t="shared" si="51"/>
        <v>77.159349766836755</v>
      </c>
      <c r="AD77" s="1">
        <f t="shared" si="52"/>
        <v>315.14098364818545</v>
      </c>
      <c r="AE77" s="1">
        <f t="shared" si="70"/>
        <v>261.83281184818549</v>
      </c>
      <c r="AF77" s="1">
        <f t="shared" si="54"/>
        <v>-7.4847238368237909E-2</v>
      </c>
      <c r="AG77" s="1">
        <f t="shared" si="55"/>
        <v>-80.668354870993767</v>
      </c>
      <c r="AH77" s="1">
        <f t="shared" si="56"/>
        <v>117.80066666915548</v>
      </c>
      <c r="AI77" s="1">
        <f t="shared" si="66"/>
        <v>61.341973107915877</v>
      </c>
      <c r="AJ77" s="1">
        <f t="shared" si="57"/>
        <v>1</v>
      </c>
      <c r="AM77" s="1">
        <f t="shared" si="58"/>
        <v>550.05221192717499</v>
      </c>
      <c r="AN77" s="1">
        <f t="shared" si="37"/>
        <v>42441.671010111109</v>
      </c>
      <c r="AO77" s="1">
        <f t="shared" si="59"/>
        <v>17003.431772737847</v>
      </c>
      <c r="AP77" s="1">
        <f t="shared" si="60"/>
        <v>26970.088784422347</v>
      </c>
      <c r="AQ77" s="1">
        <f t="shared" si="61"/>
        <v>43973.520557160198</v>
      </c>
      <c r="AR77" s="1">
        <f t="shared" si="69"/>
        <v>1531.8495470490889</v>
      </c>
      <c r="AT77" s="1">
        <f t="shared" si="63"/>
        <v>694.92940086574743</v>
      </c>
      <c r="AU77" s="1">
        <f t="shared" si="64"/>
        <v>53620.300704658512</v>
      </c>
      <c r="AV77" s="1">
        <f t="shared" si="65"/>
        <v>-9646.7801474983135</v>
      </c>
    </row>
    <row r="78" spans="1:48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34"/>
        <v>-35.167999999999999</v>
      </c>
      <c r="H78" s="1">
        <f t="shared" si="35"/>
        <v>-32.51</v>
      </c>
      <c r="J78" s="3">
        <f t="shared" si="68"/>
        <v>17.490000000000002</v>
      </c>
      <c r="L78" s="1">
        <f t="shared" si="39"/>
        <v>50.001396630494234</v>
      </c>
      <c r="M78" s="1">
        <f t="shared" si="40"/>
        <v>32.035714285713695</v>
      </c>
      <c r="N78" s="1">
        <f t="shared" si="41"/>
        <v>2292.8140357142433</v>
      </c>
      <c r="O78" s="1">
        <f t="shared" si="42"/>
        <v>-0.84531059683312615</v>
      </c>
      <c r="P78" s="1">
        <f t="shared" si="43"/>
        <v>56.138766138854947</v>
      </c>
      <c r="Q78" s="1">
        <f t="shared" si="44"/>
        <v>-34.011641631684832</v>
      </c>
      <c r="R78" s="1">
        <f t="shared" si="45"/>
        <v>56.819784156381374</v>
      </c>
      <c r="T78" s="1">
        <f t="shared" si="46"/>
        <v>-70.262100000000004</v>
      </c>
      <c r="U78" s="1">
        <f t="shared" si="47"/>
        <v>125.47329999999999</v>
      </c>
      <c r="X78" s="1">
        <f t="shared" si="36"/>
        <v>156.08603575368295</v>
      </c>
      <c r="Y78" s="1">
        <f t="shared" si="67"/>
        <v>282.13298839999999</v>
      </c>
      <c r="Z78" s="1">
        <f t="shared" si="48"/>
        <v>102.5452578</v>
      </c>
      <c r="AA78" s="1">
        <f t="shared" si="49"/>
        <v>227.99750599999996</v>
      </c>
      <c r="AB78" s="1">
        <f t="shared" si="50"/>
        <v>55.654182000000006</v>
      </c>
      <c r="AC78" s="1">
        <f t="shared" si="51"/>
        <v>76.586902568771578</v>
      </c>
      <c r="AD78" s="1">
        <f t="shared" si="52"/>
        <v>316.14463003168481</v>
      </c>
      <c r="AE78" s="1">
        <f t="shared" si="70"/>
        <v>262.00914763168481</v>
      </c>
      <c r="AF78" s="1">
        <f t="shared" si="54"/>
        <v>-8.1505837002236584E-2</v>
      </c>
      <c r="AG78" s="1">
        <f t="shared" si="55"/>
        <v>-80.386583910160127</v>
      </c>
      <c r="AH78" s="1">
        <f t="shared" si="56"/>
        <v>117.76991437565651</v>
      </c>
      <c r="AI78" s="1">
        <f t="shared" si="66"/>
        <v>60.950130219275138</v>
      </c>
      <c r="AJ78" s="1">
        <f t="shared" si="57"/>
        <v>1</v>
      </c>
      <c r="AM78" s="1">
        <f t="shared" si="58"/>
        <v>555.5422945653022</v>
      </c>
      <c r="AN78" s="1">
        <f t="shared" si="37"/>
        <v>42547.263586704597</v>
      </c>
      <c r="AO78" s="1">
        <f t="shared" si="59"/>
        <v>17057.583513359557</v>
      </c>
      <c r="AP78" s="1">
        <f t="shared" si="60"/>
        <v>26988.252251801696</v>
      </c>
      <c r="AQ78" s="1">
        <f t="shared" si="61"/>
        <v>44045.835765161253</v>
      </c>
      <c r="AR78" s="1">
        <f t="shared" si="69"/>
        <v>1498.5721784566558</v>
      </c>
      <c r="AT78" s="1">
        <f t="shared" si="63"/>
        <v>701.94085115795178</v>
      </c>
      <c r="AU78" s="1">
        <f t="shared" si="64"/>
        <v>53759.475576674646</v>
      </c>
      <c r="AV78" s="1">
        <f t="shared" si="65"/>
        <v>-9713.6398115133925</v>
      </c>
    </row>
    <row r="79" spans="1:48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34"/>
        <v>-36.064999999999998</v>
      </c>
      <c r="H79" s="1">
        <f t="shared" si="35"/>
        <v>-33.331000000000003</v>
      </c>
      <c r="J79" s="3">
        <f t="shared" si="68"/>
        <v>16.668999999999997</v>
      </c>
      <c r="L79" s="1">
        <f t="shared" si="39"/>
        <v>50.000584646581878</v>
      </c>
      <c r="M79" s="1">
        <f t="shared" si="40"/>
        <v>22.575000000000124</v>
      </c>
      <c r="N79" s="1">
        <f t="shared" si="41"/>
        <v>1659.6019750000091</v>
      </c>
      <c r="O79" s="1">
        <f t="shared" si="42"/>
        <v>-0.8793103448275893</v>
      </c>
      <c r="P79" s="1">
        <f t="shared" si="43"/>
        <v>54.151758620689733</v>
      </c>
      <c r="Q79" s="1">
        <f t="shared" si="44"/>
        <v>-34.225056989010191</v>
      </c>
      <c r="R79" s="1">
        <f t="shared" si="45"/>
        <v>57.170325973095309</v>
      </c>
      <c r="T79" s="1">
        <f t="shared" si="46"/>
        <v>-69.056899999999985</v>
      </c>
      <c r="U79" s="1">
        <f t="shared" si="47"/>
        <v>126.0937</v>
      </c>
      <c r="X79" s="1">
        <f t="shared" si="36"/>
        <v>157.42101158771658</v>
      </c>
      <c r="Y79" s="1">
        <f t="shared" si="67"/>
        <v>282.87850059999994</v>
      </c>
      <c r="Z79" s="1">
        <f t="shared" si="48"/>
        <v>97.017645199999976</v>
      </c>
      <c r="AA79" s="1">
        <f t="shared" si="49"/>
        <v>227.93355399999996</v>
      </c>
      <c r="AB79" s="1">
        <f t="shared" si="50"/>
        <v>51.079537999999985</v>
      </c>
      <c r="AC79" s="1">
        <f t="shared" si="51"/>
        <v>75.963590982930512</v>
      </c>
      <c r="AD79" s="1">
        <f t="shared" si="52"/>
        <v>317.10355758901011</v>
      </c>
      <c r="AE79" s="1">
        <f t="shared" si="70"/>
        <v>262.15861098901013</v>
      </c>
      <c r="AF79" s="1">
        <f t="shared" si="54"/>
        <v>-8.8300906155795639E-2</v>
      </c>
      <c r="AG79" s="1">
        <f t="shared" si="55"/>
        <v>-80.13187338286896</v>
      </c>
      <c r="AH79" s="1">
        <f t="shared" si="56"/>
        <v>117.69330808404638</v>
      </c>
      <c r="AI79" s="1">
        <f t="shared" si="66"/>
        <v>60.52298211095107</v>
      </c>
      <c r="AJ79" s="1">
        <f t="shared" si="57"/>
        <v>1</v>
      </c>
      <c r="AM79" s="1">
        <f t="shared" si="58"/>
        <v>560.98939646090969</v>
      </c>
      <c r="AN79" s="1">
        <f t="shared" si="37"/>
        <v>42614.769058517588</v>
      </c>
      <c r="AO79" s="1">
        <f t="shared" si="59"/>
        <v>17109.32244971504</v>
      </c>
      <c r="AP79" s="1">
        <f t="shared" si="60"/>
        <v>27003.64772492299</v>
      </c>
      <c r="AQ79" s="1">
        <f t="shared" si="61"/>
        <v>44112.970174638031</v>
      </c>
      <c r="AR79" s="1">
        <f t="shared" si="69"/>
        <v>1498.2011161204427</v>
      </c>
      <c r="AT79" s="1">
        <f t="shared" si="63"/>
        <v>708.89741022910096</v>
      </c>
      <c r="AU79" s="1">
        <f t="shared" si="64"/>
        <v>53850.392919502126</v>
      </c>
      <c r="AV79" s="1">
        <f t="shared" si="65"/>
        <v>-9737.4227448640959</v>
      </c>
    </row>
    <row r="80" spans="1:48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34"/>
        <v>-36.968000000000004</v>
      </c>
      <c r="H80" s="1">
        <f t="shared" si="35"/>
        <v>-34.143000000000001</v>
      </c>
      <c r="J80" s="3">
        <f t="shared" si="68"/>
        <v>15.856999999999999</v>
      </c>
      <c r="L80" s="1">
        <f t="shared" si="39"/>
        <v>50.000692795200344</v>
      </c>
      <c r="M80" s="1">
        <f t="shared" si="40"/>
        <v>17.500000000000068</v>
      </c>
      <c r="N80" s="1">
        <f t="shared" si="41"/>
        <v>1320.779000000005</v>
      </c>
      <c r="O80" s="1">
        <f t="shared" si="42"/>
        <v>-0.91531755915317803</v>
      </c>
      <c r="P80" s="1">
        <f t="shared" si="43"/>
        <v>52.096024906600306</v>
      </c>
      <c r="Q80" s="1">
        <f t="shared" si="44"/>
        <v>-34.44640503803889</v>
      </c>
      <c r="R80" s="1">
        <f t="shared" si="45"/>
        <v>57.577411834319655</v>
      </c>
      <c r="T80" s="1">
        <f t="shared" si="46"/>
        <v>-67.848799999999997</v>
      </c>
      <c r="U80" s="1">
        <f t="shared" si="47"/>
        <v>126.69140000000002</v>
      </c>
      <c r="X80" s="1">
        <f t="shared" si="36"/>
        <v>158.7449582172612</v>
      </c>
      <c r="Y80" s="1">
        <f t="shared" si="67"/>
        <v>283.52627919999998</v>
      </c>
      <c r="Z80" s="1">
        <f t="shared" si="48"/>
        <v>91.477250399999988</v>
      </c>
      <c r="AA80" s="1">
        <f t="shared" si="49"/>
        <v>227.78780800000001</v>
      </c>
      <c r="AB80" s="1">
        <f t="shared" si="50"/>
        <v>46.505015999999998</v>
      </c>
      <c r="AC80" s="1">
        <f t="shared" si="51"/>
        <v>75.275746867581702</v>
      </c>
      <c r="AD80" s="1">
        <f t="shared" si="52"/>
        <v>317.97268423803888</v>
      </c>
      <c r="AE80" s="1">
        <f t="shared" si="70"/>
        <v>262.23421303803889</v>
      </c>
      <c r="AF80" s="1">
        <f t="shared" si="54"/>
        <v>-9.4706234579371301E-2</v>
      </c>
      <c r="AG80" s="1">
        <f t="shared" si="55"/>
        <v>-79.84156413226728</v>
      </c>
      <c r="AH80" s="1">
        <f t="shared" si="56"/>
        <v>117.62503957498839</v>
      </c>
      <c r="AI80" s="1">
        <f t="shared" si="66"/>
        <v>60.047627740668737</v>
      </c>
      <c r="AJ80" s="1">
        <f t="shared" si="57"/>
        <v>1</v>
      </c>
      <c r="AM80" s="1">
        <f t="shared" si="58"/>
        <v>566.39149589344061</v>
      </c>
      <c r="AN80" s="1">
        <f t="shared" si="37"/>
        <v>42635.542872825579</v>
      </c>
      <c r="AO80" s="1">
        <f t="shared" si="59"/>
        <v>17156.216178063391</v>
      </c>
      <c r="AP80" s="1">
        <f t="shared" si="60"/>
        <v>27011.4351139832</v>
      </c>
      <c r="AQ80" s="1">
        <f t="shared" si="61"/>
        <v>44167.65129204659</v>
      </c>
      <c r="AR80" s="1">
        <f t="shared" si="69"/>
        <v>1532.108419221011</v>
      </c>
      <c r="AT80" s="1">
        <f t="shared" si="63"/>
        <v>715.79649611565799</v>
      </c>
      <c r="AU80" s="1">
        <f t="shared" si="64"/>
        <v>53882.115850304202</v>
      </c>
      <c r="AV80" s="1">
        <f t="shared" si="65"/>
        <v>-9714.4645582576122</v>
      </c>
    </row>
    <row r="81" spans="1:48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34"/>
        <v>-37.878</v>
      </c>
      <c r="H81" s="1">
        <f t="shared" si="35"/>
        <v>-34.945999999999998</v>
      </c>
      <c r="J81" s="3">
        <f t="shared" si="68"/>
        <v>15.054000000000002</v>
      </c>
      <c r="L81" s="1">
        <f t="shared" si="39"/>
        <v>50.001715670564742</v>
      </c>
      <c r="M81" s="1">
        <f t="shared" si="40"/>
        <v>14.076923076922979</v>
      </c>
      <c r="N81" s="1">
        <f t="shared" si="41"/>
        <v>1090.3827692307616</v>
      </c>
      <c r="O81" s="1">
        <f t="shared" si="42"/>
        <v>-0.95460277427490592</v>
      </c>
      <c r="P81" s="1">
        <f t="shared" si="43"/>
        <v>49.985013871374541</v>
      </c>
      <c r="Q81" s="1">
        <f t="shared" si="44"/>
        <v>-34.607190436241581</v>
      </c>
      <c r="R81" s="1">
        <f t="shared" si="45"/>
        <v>58.028626935983482</v>
      </c>
      <c r="T81" s="1">
        <f t="shared" si="46"/>
        <v>-66.638800000000003</v>
      </c>
      <c r="U81" s="1">
        <f t="shared" si="47"/>
        <v>127.26639999999999</v>
      </c>
      <c r="X81" s="1">
        <f t="shared" si="36"/>
        <v>160.05716197159063</v>
      </c>
      <c r="Y81" s="1">
        <f t="shared" si="67"/>
        <v>284.07532419999995</v>
      </c>
      <c r="Z81" s="1">
        <f t="shared" si="48"/>
        <v>85.924073399999997</v>
      </c>
      <c r="AA81" s="1">
        <f t="shared" si="49"/>
        <v>227.55926799999997</v>
      </c>
      <c r="AB81" s="1">
        <f t="shared" si="50"/>
        <v>41.930616000000008</v>
      </c>
      <c r="AC81" s="1">
        <f t="shared" si="51"/>
        <v>74.575163335966948</v>
      </c>
      <c r="AD81" s="1">
        <f>Y81-Q81</f>
        <v>318.68251463624154</v>
      </c>
      <c r="AE81" s="1">
        <f t="shared" si="70"/>
        <v>262.16645843624156</v>
      </c>
      <c r="AF81" s="1">
        <f t="shared" si="54"/>
        <v>-0.10043920773676893</v>
      </c>
      <c r="AG81" s="1">
        <f t="shared" si="55"/>
        <v>-79.479068844117819</v>
      </c>
      <c r="AH81" s="1">
        <f t="shared" si="56"/>
        <v>117.59346148401963</v>
      </c>
      <c r="AI81" s="1">
        <f t="shared" si="66"/>
        <v>59.564834548036146</v>
      </c>
      <c r="AJ81" s="1">
        <f t="shared" si="57"/>
        <v>1</v>
      </c>
      <c r="AM81" s="1">
        <f t="shared" si="58"/>
        <v>571.74568087223088</v>
      </c>
      <c r="AN81" s="1">
        <f t="shared" si="37"/>
        <v>42638.027537680253</v>
      </c>
      <c r="AO81" s="1">
        <f t="shared" si="59"/>
        <v>17194.515077198415</v>
      </c>
      <c r="AP81" s="1">
        <f t="shared" si="60"/>
        <v>27004.456051225065</v>
      </c>
      <c r="AQ81" s="1">
        <f t="shared" si="61"/>
        <v>44198.97112842348</v>
      </c>
      <c r="AR81" s="1">
        <f t="shared" si="69"/>
        <v>1560.9435907432271</v>
      </c>
      <c r="AT81" s="1">
        <f t="shared" si="63"/>
        <v>722.63438987946859</v>
      </c>
      <c r="AU81" s="1">
        <f t="shared" si="64"/>
        <v>53890.577657448193</v>
      </c>
      <c r="AV81" s="1">
        <f t="shared" si="65"/>
        <v>-9691.6065290247134</v>
      </c>
    </row>
    <row r="82" spans="1:48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34"/>
        <v>-38.792999999999999</v>
      </c>
      <c r="H82" s="1">
        <f t="shared" si="35"/>
        <v>-35.738999999999997</v>
      </c>
      <c r="J82" s="3">
        <f t="shared" si="68"/>
        <v>14.261000000000003</v>
      </c>
      <c r="L82" s="1">
        <f t="shared" si="39"/>
        <v>50.000705695019946</v>
      </c>
      <c r="M82" s="1">
        <f t="shared" si="40"/>
        <v>11.80769230769239</v>
      </c>
      <c r="N82" s="1">
        <f t="shared" si="41"/>
        <v>938.22050000000661</v>
      </c>
      <c r="O82" s="1">
        <f t="shared" si="42"/>
        <v>-0.99360613810741361</v>
      </c>
      <c r="P82" s="1">
        <f t="shared" si="43"/>
        <v>47.730361892583062</v>
      </c>
      <c r="Q82" s="1">
        <f t="shared" si="44"/>
        <v>-34.781242773056341</v>
      </c>
      <c r="R82" s="1">
        <f t="shared" si="45"/>
        <v>58.424037256604436</v>
      </c>
      <c r="T82" s="1">
        <f t="shared" si="46"/>
        <v>-65.424600000000012</v>
      </c>
      <c r="U82" s="1">
        <f t="shared" si="47"/>
        <v>127.81219999999999</v>
      </c>
      <c r="X82" s="1">
        <f t="shared" si="36"/>
        <v>161.35564729503577</v>
      </c>
      <c r="Y82" s="1">
        <f t="shared" si="67"/>
        <v>284.50775340000001</v>
      </c>
      <c r="Z82" s="1">
        <f t="shared" si="48"/>
        <v>80.358064200000015</v>
      </c>
      <c r="AA82" s="1">
        <f t="shared" si="49"/>
        <v>227.23388399999999</v>
      </c>
      <c r="AB82" s="1">
        <f t="shared" si="50"/>
        <v>37.358232000000015</v>
      </c>
      <c r="AC82" s="1">
        <f t="shared" si="51"/>
        <v>73.891393705785802</v>
      </c>
      <c r="AD82" s="1">
        <f t="shared" ref="AD82:AD89" si="71">Y82-Q82</f>
        <v>319.28899617305638</v>
      </c>
      <c r="AE82" s="1">
        <f t="shared" si="70"/>
        <v>262.01512677305635</v>
      </c>
      <c r="AF82" s="1">
        <f t="shared" si="54"/>
        <v>-0.10622765445316866</v>
      </c>
      <c r="AG82" s="1">
        <f t="shared" si="55"/>
        <v>-79.133852436515468</v>
      </c>
      <c r="AH82" s="1">
        <f t="shared" si="56"/>
        <v>117.52381796537081</v>
      </c>
      <c r="AI82" s="1">
        <f t="shared" si="66"/>
        <v>59.099780708766374</v>
      </c>
      <c r="AJ82" s="1">
        <f t="shared" si="57"/>
        <v>1</v>
      </c>
      <c r="AM82" s="1">
        <f t="shared" si="58"/>
        <v>577.04389053748412</v>
      </c>
      <c r="AN82" s="1">
        <f t="shared" si="37"/>
        <v>42638.577301223602</v>
      </c>
      <c r="AO82" s="1">
        <f t="shared" si="59"/>
        <v>17227.237788517257</v>
      </c>
      <c r="AP82" s="1">
        <f t="shared" si="60"/>
        <v>26988.868133258671</v>
      </c>
      <c r="AQ82" s="1">
        <f t="shared" si="61"/>
        <v>44216.105921775932</v>
      </c>
      <c r="AR82" s="1">
        <f t="shared" si="69"/>
        <v>1577.5286205523298</v>
      </c>
      <c r="AT82" s="1">
        <f t="shared" si="63"/>
        <v>729.40079689994127</v>
      </c>
      <c r="AU82" s="1">
        <f t="shared" si="64"/>
        <v>53896.441453047468</v>
      </c>
      <c r="AV82" s="1">
        <f t="shared" si="65"/>
        <v>-9680.3355312715357</v>
      </c>
    </row>
    <row r="83" spans="1:48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34"/>
        <v>-39.713999999999999</v>
      </c>
      <c r="H83" s="1">
        <f t="shared" si="35"/>
        <v>-36.521000000000001</v>
      </c>
      <c r="J83" s="3">
        <f t="shared" si="68"/>
        <v>13.478999999999999</v>
      </c>
      <c r="L83" s="1">
        <f t="shared" si="39"/>
        <v>50.000775533985468</v>
      </c>
      <c r="M83" s="1">
        <f t="shared" si="40"/>
        <v>10.08695652173912</v>
      </c>
      <c r="N83" s="1">
        <f t="shared" si="41"/>
        <v>821.95147826086861</v>
      </c>
      <c r="O83" s="1">
        <f t="shared" si="42"/>
        <v>-1.0349740932642502</v>
      </c>
      <c r="P83" s="1">
        <f t="shared" si="43"/>
        <v>45.377524611398982</v>
      </c>
      <c r="Q83" s="1">
        <f t="shared" si="44"/>
        <v>-34.911832330705217</v>
      </c>
      <c r="R83" s="1">
        <f t="shared" si="45"/>
        <v>58.821604316364656</v>
      </c>
      <c r="T83" s="1">
        <f t="shared" si="46"/>
        <v>-64.209999999999994</v>
      </c>
      <c r="U83" s="1">
        <f t="shared" si="47"/>
        <v>128.33619999999999</v>
      </c>
      <c r="X83" s="1">
        <f>((T83-$V$2)^2+(U83-$W$2)^2)^0.5</f>
        <v>162.6419294844967</v>
      </c>
      <c r="Y83" s="1">
        <f t="shared" si="67"/>
        <v>284.84209899999996</v>
      </c>
      <c r="Z83" s="1">
        <f t="shared" si="48"/>
        <v>74.786900199999991</v>
      </c>
      <c r="AA83" s="1">
        <f t="shared" si="49"/>
        <v>226.82700399999999</v>
      </c>
      <c r="AB83" s="1">
        <f t="shared" si="50"/>
        <v>32.792319999999997</v>
      </c>
      <c r="AC83" s="1">
        <f t="shared" si="51"/>
        <v>73.219806553273244</v>
      </c>
      <c r="AD83" s="1">
        <f t="shared" si="71"/>
        <v>319.7539313307052</v>
      </c>
      <c r="AE83" s="1">
        <f t="shared" si="70"/>
        <v>261.73883633070523</v>
      </c>
      <c r="AF83" s="1">
        <f t="shared" si="54"/>
        <v>-0.11161161858626444</v>
      </c>
      <c r="AG83" s="1">
        <f t="shared" si="55"/>
        <v>-78.749645553232654</v>
      </c>
      <c r="AH83" s="1">
        <f t="shared" si="56"/>
        <v>117.46788470622019</v>
      </c>
      <c r="AI83" s="1">
        <f t="shared" si="66"/>
        <v>58.646280389855534</v>
      </c>
      <c r="AJ83" s="1">
        <f t="shared" si="57"/>
        <v>1</v>
      </c>
      <c r="AM83" s="1">
        <f t="shared" si="58"/>
        <v>582.29230775514156</v>
      </c>
      <c r="AN83" s="1">
        <f t="shared" si="37"/>
        <v>42635.330131290517</v>
      </c>
      <c r="AO83" s="1">
        <f t="shared" si="59"/>
        <v>17252.323364948199</v>
      </c>
      <c r="AP83" s="1">
        <f t="shared" si="60"/>
        <v>26960.408836244293</v>
      </c>
      <c r="AQ83" s="1">
        <f t="shared" si="61"/>
        <v>44212.732201192492</v>
      </c>
      <c r="AR83" s="1">
        <f t="shared" si="69"/>
        <v>1577.4020699019748</v>
      </c>
      <c r="AT83" s="1">
        <f t="shared" si="63"/>
        <v>736.10361338922212</v>
      </c>
      <c r="AU83" s="1">
        <f t="shared" si="64"/>
        <v>53897.364175524279</v>
      </c>
      <c r="AV83" s="1">
        <f t="shared" si="65"/>
        <v>-9684.6319743317872</v>
      </c>
    </row>
    <row r="84" spans="1:48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34"/>
        <v>-40.642000000000003</v>
      </c>
      <c r="H84" s="1">
        <f t="shared" si="35"/>
        <v>-37.292999999999999</v>
      </c>
      <c r="J84" s="3">
        <f t="shared" si="68"/>
        <v>12.707000000000001</v>
      </c>
      <c r="L84" s="1">
        <f t="shared" si="39"/>
        <v>50.000638765919788</v>
      </c>
      <c r="M84" s="1">
        <f t="shared" si="40"/>
        <v>8.904761904761898</v>
      </c>
      <c r="N84" s="1">
        <f t="shared" si="41"/>
        <v>743.74161904761843</v>
      </c>
      <c r="O84" s="1">
        <f t="shared" si="42"/>
        <v>-1.0802631578947393</v>
      </c>
      <c r="P84" s="1">
        <f t="shared" si="43"/>
        <v>42.935293421052677</v>
      </c>
      <c r="Q84" s="1">
        <f t="shared" si="44"/>
        <v>-35.092867630725188</v>
      </c>
      <c r="R84" s="1">
        <f t="shared" si="45"/>
        <v>59.377178716875605</v>
      </c>
      <c r="T84" s="1">
        <f t="shared" si="46"/>
        <v>-62.990900000000003</v>
      </c>
      <c r="U84" s="1">
        <f t="shared" si="47"/>
        <v>128.83710000000002</v>
      </c>
      <c r="X84" s="1">
        <f t="shared" si="36"/>
        <v>163.91860822743706</v>
      </c>
      <c r="Y84" s="1">
        <f t="shared" si="67"/>
        <v>285.07143359999998</v>
      </c>
      <c r="Z84" s="1">
        <f t="shared" si="48"/>
        <v>69.197976600000004</v>
      </c>
      <c r="AA84" s="1">
        <f t="shared" si="49"/>
        <v>226.331682</v>
      </c>
      <c r="AB84" s="1">
        <f t="shared" si="50"/>
        <v>28.223477999999997</v>
      </c>
      <c r="AC84" s="1">
        <f t="shared" si="51"/>
        <v>72.376169904630956</v>
      </c>
      <c r="AD84" s="1">
        <f t="shared" si="71"/>
        <v>320.16430123072519</v>
      </c>
      <c r="AE84" s="1">
        <f t="shared" si="70"/>
        <v>261.42454963072521</v>
      </c>
      <c r="AF84" s="1">
        <f t="shared" si="54"/>
        <v>-0.11649902729391544</v>
      </c>
      <c r="AG84" s="1">
        <f t="shared" si="55"/>
        <v>-78.309252249752376</v>
      </c>
      <c r="AH84" s="1">
        <f t="shared" si="56"/>
        <v>117.43451305565073</v>
      </c>
      <c r="AI84" s="1">
        <f t="shared" si="66"/>
        <v>58.057334338775121</v>
      </c>
      <c r="AJ84" s="1">
        <f t="shared" si="57"/>
        <v>1</v>
      </c>
      <c r="AM84" s="1">
        <f t="shared" si="58"/>
        <v>587.50154002996112</v>
      </c>
      <c r="AN84" s="1">
        <f t="shared" si="37"/>
        <v>42521.111280440811</v>
      </c>
      <c r="AO84" s="1">
        <f t="shared" si="59"/>
        <v>17274.46487290378</v>
      </c>
      <c r="AP84" s="1">
        <f t="shared" si="60"/>
        <v>26928.035734712852</v>
      </c>
      <c r="AQ84" s="1">
        <f t="shared" si="61"/>
        <v>44202.500607616632</v>
      </c>
      <c r="AR84" s="1">
        <f t="shared" si="69"/>
        <v>1681.3893271758207</v>
      </c>
      <c r="AT84" s="1">
        <f t="shared" si="63"/>
        <v>742.75638631868446</v>
      </c>
      <c r="AU84" s="1">
        <f t="shared" si="64"/>
        <v>53757.862413950817</v>
      </c>
      <c r="AV84" s="1">
        <f t="shared" si="65"/>
        <v>-9555.3618063341855</v>
      </c>
    </row>
    <row r="85" spans="1:48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34"/>
        <v>-41.576999999999998</v>
      </c>
      <c r="H85" s="1">
        <f t="shared" si="35"/>
        <v>-38.052999999999997</v>
      </c>
      <c r="J85" s="3">
        <f t="shared" si="68"/>
        <v>11.947000000000003</v>
      </c>
      <c r="L85" s="1">
        <f t="shared" si="39"/>
        <v>50.000752194342041</v>
      </c>
      <c r="M85" s="1">
        <f t="shared" si="40"/>
        <v>7.9745762711864394</v>
      </c>
      <c r="N85" s="1">
        <f t="shared" si="41"/>
        <v>682.44599152542355</v>
      </c>
      <c r="O85" s="1">
        <f t="shared" si="42"/>
        <v>-1.1256684491978546</v>
      </c>
      <c r="P85" s="1">
        <f t="shared" si="43"/>
        <v>40.323700534759269</v>
      </c>
      <c r="Q85" s="1">
        <f t="shared" si="44"/>
        <v>-35.280495784488537</v>
      </c>
      <c r="R85" s="1">
        <f t="shared" si="45"/>
        <v>59.875991244036292</v>
      </c>
      <c r="T85" s="1">
        <f t="shared" si="46"/>
        <v>-61.774800000000006</v>
      </c>
      <c r="U85" s="1">
        <f t="shared" si="47"/>
        <v>129.31360000000001</v>
      </c>
      <c r="X85" s="1">
        <f t="shared" si="36"/>
        <v>165.17899606184801</v>
      </c>
      <c r="Y85" s="1">
        <f t="shared" si="67"/>
        <v>285.19470719999998</v>
      </c>
      <c r="Z85" s="1">
        <f t="shared" si="48"/>
        <v>63.610175600000019</v>
      </c>
      <c r="AA85" s="1">
        <f t="shared" si="49"/>
        <v>225.74881199999999</v>
      </c>
      <c r="AB85" s="1">
        <f t="shared" si="50"/>
        <v>23.666756000000014</v>
      </c>
      <c r="AC85" s="1">
        <f t="shared" si="51"/>
        <v>71.562015985051019</v>
      </c>
      <c r="AD85" s="1">
        <f t="shared" si="71"/>
        <v>320.47520298448853</v>
      </c>
      <c r="AE85" s="1">
        <f t="shared" si="70"/>
        <v>261.02930778448854</v>
      </c>
      <c r="AF85" s="1">
        <f t="shared" si="54"/>
        <v>-0.12144460571876117</v>
      </c>
      <c r="AG85" s="1">
        <f t="shared" si="55"/>
        <v>-77.891130690829357</v>
      </c>
      <c r="AH85" s="1">
        <f t="shared" si="56"/>
        <v>117.36908582697926</v>
      </c>
      <c r="AI85" s="1">
        <f t="shared" si="66"/>
        <v>57.493094582942966</v>
      </c>
      <c r="AJ85" s="1">
        <f t="shared" si="57"/>
        <v>1</v>
      </c>
      <c r="AM85" s="1">
        <f t="shared" si="58"/>
        <v>592.64430051070804</v>
      </c>
      <c r="AN85" s="1">
        <f t="shared" si="37"/>
        <v>42410.820906596666</v>
      </c>
      <c r="AO85" s="1">
        <f t="shared" si="59"/>
        <v>17291.239577028082</v>
      </c>
      <c r="AP85" s="1">
        <f t="shared" si="60"/>
        <v>26887.323848341246</v>
      </c>
      <c r="AQ85" s="1">
        <f t="shared" si="61"/>
        <v>44178.563425369328</v>
      </c>
      <c r="AR85" s="1">
        <f t="shared" si="69"/>
        <v>1767.7425187726622</v>
      </c>
      <c r="AT85" s="1">
        <f t="shared" si="63"/>
        <v>749.32426732379975</v>
      </c>
      <c r="AU85" s="1">
        <f t="shared" si="64"/>
        <v>53623.155196212399</v>
      </c>
      <c r="AV85" s="1">
        <f t="shared" si="65"/>
        <v>-9444.5917708430716</v>
      </c>
    </row>
    <row r="86" spans="1:48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34"/>
        <v>-42.518000000000001</v>
      </c>
      <c r="H86" s="1">
        <f t="shared" si="35"/>
        <v>-38.801000000000002</v>
      </c>
      <c r="J86" s="3">
        <f t="shared" si="68"/>
        <v>11.198999999999998</v>
      </c>
      <c r="L86" s="1">
        <f t="shared" si="39"/>
        <v>50.001065118655227</v>
      </c>
      <c r="M86" s="1">
        <f t="shared" si="40"/>
        <v>7.0746268656716271</v>
      </c>
      <c r="N86" s="1">
        <f t="shared" si="41"/>
        <v>620.3807164179093</v>
      </c>
      <c r="O86" s="1">
        <f t="shared" si="42"/>
        <v>-1.1752717391304386</v>
      </c>
      <c r="P86" s="1">
        <f t="shared" si="43"/>
        <v>37.590457880434833</v>
      </c>
      <c r="Q86" s="1">
        <f t="shared" si="44"/>
        <v>-35.321055836870912</v>
      </c>
      <c r="R86" s="1">
        <f t="shared" si="45"/>
        <v>60.307067661540025</v>
      </c>
      <c r="T86" s="1">
        <f t="shared" si="46"/>
        <v>-60.560699999999997</v>
      </c>
      <c r="U86" s="1">
        <f t="shared" si="47"/>
        <v>129.76570000000001</v>
      </c>
      <c r="X86" s="1">
        <f t="shared" si="36"/>
        <v>166.4239924559557</v>
      </c>
      <c r="Y86" s="1">
        <f t="shared" si="67"/>
        <v>285.21291980000001</v>
      </c>
      <c r="Z86" s="1">
        <f t="shared" si="48"/>
        <v>58.023497199999987</v>
      </c>
      <c r="AA86" s="1">
        <f>G86+$S$18*(J86-B86)+$S$20*(G86-D86)</f>
        <v>225.07939399999998</v>
      </c>
      <c r="AB86" s="1">
        <f t="shared" si="50"/>
        <v>19.122153999999988</v>
      </c>
      <c r="AC86" s="1">
        <f t="shared" si="51"/>
        <v>70.877233245888789</v>
      </c>
      <c r="AD86" s="1">
        <f t="shared" si="71"/>
        <v>320.53397563687093</v>
      </c>
      <c r="AE86" s="1">
        <f t="shared" si="70"/>
        <v>260.40044983687091</v>
      </c>
      <c r="AF86" s="1">
        <f t="shared" si="54"/>
        <v>-0.12574792192236933</v>
      </c>
      <c r="AG86" s="1">
        <f t="shared" si="55"/>
        <v>-77.400773680298357</v>
      </c>
      <c r="AH86" s="1">
        <f t="shared" si="56"/>
        <v>117.34108855091496</v>
      </c>
      <c r="AI86" s="1">
        <f t="shared" si="66"/>
        <v>57.034020889374936</v>
      </c>
      <c r="AJ86" s="1">
        <f t="shared" si="57"/>
        <v>1</v>
      </c>
      <c r="AM86" s="1">
        <f t="shared" si="58"/>
        <v>597.72425929758572</v>
      </c>
      <c r="AN86" s="1">
        <f t="shared" si="37"/>
        <v>42365.041742961097</v>
      </c>
      <c r="AO86" s="1">
        <f t="shared" si="59"/>
        <v>17294.410655487372</v>
      </c>
      <c r="AP86" s="1">
        <f t="shared" si="60"/>
        <v>26822.548335446889</v>
      </c>
      <c r="AQ86" s="1">
        <f t="shared" si="61"/>
        <v>44116.958990934261</v>
      </c>
      <c r="AR86" s="1">
        <f t="shared" si="69"/>
        <v>1751.9172479731642</v>
      </c>
      <c r="AT86" s="1">
        <f t="shared" si="63"/>
        <v>755.81194353349497</v>
      </c>
      <c r="AU86" s="1">
        <f t="shared" si="64"/>
        <v>53569.859411852049</v>
      </c>
      <c r="AV86" s="1">
        <f t="shared" si="65"/>
        <v>-9452.9004209177874</v>
      </c>
    </row>
    <row r="87" spans="1:48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34"/>
        <v>-43.466000000000001</v>
      </c>
      <c r="H87" s="1">
        <f t="shared" si="35"/>
        <v>-39.536999999999999</v>
      </c>
      <c r="J87" s="3">
        <f t="shared" si="68"/>
        <v>10.463000000000001</v>
      </c>
      <c r="L87" s="1">
        <f t="shared" si="39"/>
        <v>50.000282639201153</v>
      </c>
      <c r="M87" s="1">
        <f t="shared" si="40"/>
        <v>6.5034013605442187</v>
      </c>
      <c r="N87" s="1">
        <f t="shared" si="41"/>
        <v>583.92793877551037</v>
      </c>
      <c r="O87" s="1">
        <f t="shared" si="42"/>
        <v>-1.228531855955677</v>
      </c>
      <c r="P87" s="1">
        <f t="shared" si="43"/>
        <v>34.701904432132949</v>
      </c>
      <c r="Q87" s="1">
        <f t="shared" si="44"/>
        <v>-35.516734234805121</v>
      </c>
      <c r="R87" s="1">
        <f t="shared" si="45"/>
        <v>60.98439164303614</v>
      </c>
      <c r="T87" s="1">
        <f t="shared" si="46"/>
        <v>-59.342000000000006</v>
      </c>
      <c r="U87" s="1">
        <f t="shared" si="47"/>
        <v>130.1942</v>
      </c>
      <c r="X87" s="1">
        <f t="shared" si="36"/>
        <v>167.65949270363427</v>
      </c>
      <c r="Y87" s="1">
        <f t="shared" si="67"/>
        <v>285.11949399999997</v>
      </c>
      <c r="Z87" s="1">
        <f t="shared" si="48"/>
        <v>52.420709200000005</v>
      </c>
      <c r="AA87" s="1">
        <f t="shared" ref="AA87:AA90" si="72">G87+$S$18*(J87-B87)+$S$20*(G87-D87)</f>
        <v>224.31618399999999</v>
      </c>
      <c r="AB87" s="1">
        <f t="shared" si="50"/>
        <v>14.576920000000001</v>
      </c>
      <c r="AC87" s="1">
        <f t="shared" si="51"/>
        <v>69.886626046590052</v>
      </c>
      <c r="AD87" s="1">
        <f t="shared" si="71"/>
        <v>320.63622823480512</v>
      </c>
      <c r="AE87" s="1">
        <f t="shared" si="70"/>
        <v>259.83291823480511</v>
      </c>
      <c r="AF87" s="1">
        <f t="shared" si="54"/>
        <v>-0.12978724377973877</v>
      </c>
      <c r="AG87" s="1">
        <f t="shared" si="55"/>
        <v>-76.881188549906341</v>
      </c>
      <c r="AH87" s="1">
        <f t="shared" si="56"/>
        <v>117.31486669331264</v>
      </c>
      <c r="AI87" s="1">
        <f t="shared" si="66"/>
        <v>56.330475050276497</v>
      </c>
      <c r="AJ87" s="1">
        <f t="shared" si="57"/>
        <v>1</v>
      </c>
      <c r="AM87" s="1">
        <f t="shared" si="58"/>
        <v>602.76547095818864</v>
      </c>
      <c r="AN87" s="1">
        <f t="shared" si="37"/>
        <v>42125.245062651666</v>
      </c>
      <c r="AO87" s="1">
        <f t="shared" si="59"/>
        <v>17299.927694408911</v>
      </c>
      <c r="AP87" s="1">
        <f>$AL$5*AE87</f>
        <v>26764.089742776101</v>
      </c>
      <c r="AQ87" s="1">
        <f>AO87+AP87</f>
        <v>44064.017437185015</v>
      </c>
      <c r="AR87" s="1">
        <f t="shared" si="69"/>
        <v>1938.7723745333496</v>
      </c>
      <c r="AT87" s="1">
        <f t="shared" si="63"/>
        <v>762.25013532414812</v>
      </c>
      <c r="AU87" s="1">
        <f t="shared" si="64"/>
        <v>53271.090161361404</v>
      </c>
      <c r="AV87" s="1">
        <f t="shared" si="65"/>
        <v>-9207.0727241763889</v>
      </c>
    </row>
    <row r="88" spans="1:48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34"/>
        <v>-44.421999999999997</v>
      </c>
      <c r="H88" s="1">
        <f t="shared" si="35"/>
        <v>-40.259</v>
      </c>
      <c r="J88" s="3">
        <f t="shared" si="68"/>
        <v>9.7409999999999997</v>
      </c>
      <c r="L88" s="1">
        <f t="shared" si="39"/>
        <v>50.000877612297963</v>
      </c>
      <c r="M88" s="1">
        <f t="shared" si="40"/>
        <v>5.9506172839506553</v>
      </c>
      <c r="N88" s="1">
        <f t="shared" si="41"/>
        <v>547.07903703704051</v>
      </c>
      <c r="O88" s="1">
        <f t="shared" si="42"/>
        <v>-1.2849083215796833</v>
      </c>
      <c r="P88" s="1">
        <f t="shared" si="43"/>
        <v>31.62593794076157</v>
      </c>
      <c r="Q88" s="1">
        <f t="shared" si="44"/>
        <v>-35.619602997624803</v>
      </c>
      <c r="R88" s="1">
        <f t="shared" si="45"/>
        <v>61.580893273393528</v>
      </c>
      <c r="T88" s="1">
        <f t="shared" si="46"/>
        <v>-58.13239999999999</v>
      </c>
      <c r="U88" s="1">
        <f t="shared" si="47"/>
        <v>130.60060000000001</v>
      </c>
      <c r="X88" s="1">
        <f t="shared" si="36"/>
        <v>168.87544876067687</v>
      </c>
      <c r="Y88" s="1">
        <f t="shared" si="67"/>
        <v>284.92493459999997</v>
      </c>
      <c r="Z88" s="1">
        <f t="shared" si="48"/>
        <v>46.832648599999999</v>
      </c>
      <c r="AA88" s="1">
        <f t="shared" si="72"/>
        <v>223.470372</v>
      </c>
      <c r="AB88" s="1">
        <f t="shared" si="50"/>
        <v>10.054207999999999</v>
      </c>
      <c r="AC88" s="1">
        <f t="shared" si="51"/>
        <v>69.008609903899483</v>
      </c>
      <c r="AD88" s="1">
        <f t="shared" si="71"/>
        <v>320.54453759762475</v>
      </c>
      <c r="AE88" s="1">
        <f t="shared" si="70"/>
        <v>259.08997499762478</v>
      </c>
      <c r="AF88" s="1">
        <f t="shared" si="54"/>
        <v>-0.13351135050411739</v>
      </c>
      <c r="AG88" s="1">
        <f t="shared" si="55"/>
        <v>-76.336352213995184</v>
      </c>
      <c r="AH88" s="1">
        <f t="shared" si="56"/>
        <v>117.29744892895945</v>
      </c>
      <c r="AI88" s="1">
        <f t="shared" si="66"/>
        <v>55.716555655565926</v>
      </c>
      <c r="AJ88" s="1">
        <f t="shared" si="57"/>
        <v>1</v>
      </c>
      <c r="AM88" s="1">
        <f t="shared" si="58"/>
        <v>607.72693645773961</v>
      </c>
      <c r="AN88" s="1">
        <f t="shared" si="37"/>
        <v>41938.391086104064</v>
      </c>
      <c r="AO88" s="1">
        <f t="shared" si="59"/>
        <v>17294.980526079846</v>
      </c>
      <c r="AP88" s="1">
        <f t="shared" ref="AP88:AP89" si="73">$AL$5*AE88</f>
        <v>26687.562874630345</v>
      </c>
      <c r="AQ88" s="1">
        <f t="shared" ref="AQ88:AQ89" si="74">AO88+AP88</f>
        <v>43982.543400710187</v>
      </c>
      <c r="AR88" s="1">
        <f t="shared" si="69"/>
        <v>2044.1523146061227</v>
      </c>
      <c r="AT88" s="1">
        <f t="shared" si="63"/>
        <v>768.58648233739711</v>
      </c>
      <c r="AU88" s="1">
        <f t="shared" si="64"/>
        <v>53039.084737031764</v>
      </c>
      <c r="AV88" s="1">
        <f t="shared" si="65"/>
        <v>-9056.5413363215775</v>
      </c>
    </row>
    <row r="89" spans="1:48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34"/>
        <v>-45.386000000000003</v>
      </c>
      <c r="H89" s="1">
        <f t="shared" si="35"/>
        <v>-40.968000000000004</v>
      </c>
      <c r="J89" s="3">
        <f t="shared" si="68"/>
        <v>9.0319999999999965</v>
      </c>
      <c r="L89" s="1">
        <f t="shared" si="39"/>
        <v>50.000585476572176</v>
      </c>
      <c r="M89" s="1">
        <f t="shared" si="40"/>
        <v>5.4606741573033402</v>
      </c>
      <c r="N89" s="1">
        <f t="shared" si="41"/>
        <v>513.99008988763762</v>
      </c>
      <c r="O89" s="1">
        <f t="shared" si="42"/>
        <v>-1.3458213256484239</v>
      </c>
      <c r="P89" s="1">
        <f t="shared" si="43"/>
        <v>28.349210374639842</v>
      </c>
      <c r="Q89" s="1">
        <f t="shared" si="44"/>
        <v>-35.674810975000497</v>
      </c>
      <c r="R89" s="1">
        <f t="shared" si="45"/>
        <v>62.186526585952031</v>
      </c>
      <c r="T89" s="1">
        <f t="shared" si="46"/>
        <v>-56.924199999999999</v>
      </c>
      <c r="U89" s="1">
        <f t="shared" si="47"/>
        <v>130.98220000000001</v>
      </c>
      <c r="X89" s="1">
        <f t="shared" si="36"/>
        <v>170.07656689409035</v>
      </c>
      <c r="Y89" s="1">
        <f t="shared" si="67"/>
        <v>284.61703679999999</v>
      </c>
      <c r="Z89" s="1">
        <f t="shared" si="48"/>
        <v>41.24073319999998</v>
      </c>
      <c r="AA89" s="1">
        <f t="shared" si="72"/>
        <v>222.53036399999996</v>
      </c>
      <c r="AB89" s="1">
        <f t="shared" si="50"/>
        <v>5.5405639999999821</v>
      </c>
      <c r="AC89" s="1">
        <f>AJ89*((AG89-Q89)^2+(AH89-R89)^2)^0.5</f>
        <v>68.137867218126885</v>
      </c>
      <c r="AD89" s="1">
        <f t="shared" si="71"/>
        <v>320.29184777500052</v>
      </c>
      <c r="AE89" s="1">
        <f t="shared" si="70"/>
        <v>258.20517497500043</v>
      </c>
      <c r="AF89" s="1">
        <f t="shared" si="54"/>
        <v>-0.13683580915994725</v>
      </c>
      <c r="AG89" s="1">
        <f t="shared" si="55"/>
        <v>-75.746759197643868</v>
      </c>
      <c r="AH89" s="1">
        <f t="shared" si="56"/>
        <v>117.29558132904194</v>
      </c>
      <c r="AI89" s="1">
        <f t="shared" si="66"/>
        <v>55.109054743089906</v>
      </c>
      <c r="AJ89" s="1">
        <f t="shared" si="57"/>
        <v>1</v>
      </c>
      <c r="AM89" s="1">
        <f t="shared" si="58"/>
        <v>612.6278587775065</v>
      </c>
      <c r="AN89" s="1">
        <f t="shared" si="37"/>
        <v>41743.155695507128</v>
      </c>
      <c r="AO89" s="1">
        <f t="shared" si="59"/>
        <v>17281.346646700156</v>
      </c>
      <c r="AP89" s="1">
        <f t="shared" si="73"/>
        <v>26596.424048299923</v>
      </c>
      <c r="AQ89" s="1">
        <f t="shared" si="74"/>
        <v>43877.770695000079</v>
      </c>
      <c r="AR89" s="1">
        <f t="shared" si="69"/>
        <v>2134.614999492951</v>
      </c>
      <c r="AT89" s="1">
        <f t="shared" si="63"/>
        <v>774.84550893061464</v>
      </c>
      <c r="AU89" s="1">
        <f t="shared" si="64"/>
        <v>52796.32040207617</v>
      </c>
      <c r="AV89" s="1">
        <f t="shared" si="65"/>
        <v>-8918.5497070760903</v>
      </c>
    </row>
    <row r="90" spans="1:48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34"/>
        <v>-46.357999999999997</v>
      </c>
      <c r="H90" s="1">
        <f t="shared" si="35"/>
        <v>-41.661999999999999</v>
      </c>
      <c r="J90" s="3">
        <f t="shared" si="68"/>
        <v>8.338000000000001</v>
      </c>
      <c r="L90" s="1">
        <f t="shared" si="39"/>
        <v>50.00049415755808</v>
      </c>
      <c r="T90" s="1">
        <f t="shared" si="46"/>
        <v>-55.72</v>
      </c>
      <c r="U90" s="1">
        <f t="shared" si="47"/>
        <v>131.3424</v>
      </c>
      <c r="X90" s="1">
        <f t="shared" si="36"/>
        <v>171.26285011572122</v>
      </c>
      <c r="Y90" s="1">
        <f t="shared" si="67"/>
        <v>284.20207800000003</v>
      </c>
      <c r="Z90" s="1">
        <f t="shared" si="48"/>
        <v>35.652940400000006</v>
      </c>
      <c r="AA90" s="1">
        <f t="shared" si="72"/>
        <v>221.50180799999998</v>
      </c>
      <c r="AB90" s="1">
        <f t="shared" si="50"/>
        <v>1.0420400000000054</v>
      </c>
    </row>
  </sheetData>
  <pageMargins left="0.7" right="0.7" top="0.78740157499999996" bottom="0.78740157499999996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workbookViewId="0">
      <selection activeCell="W14" sqref="W14"/>
    </sheetView>
  </sheetViews>
  <sheetFormatPr baseColWidth="10" defaultColWidth="11.42578125" defaultRowHeight="13.5" x14ac:dyDescent="0.25"/>
  <cols>
    <col min="1" max="1" width="27" style="1" bestFit="1" customWidth="1"/>
    <col min="2" max="3" width="11.42578125" style="1"/>
    <col min="4" max="6" width="11.42578125" style="1" customWidth="1"/>
    <col min="7" max="7" width="12.5703125" style="1" bestFit="1" customWidth="1"/>
    <col min="8" max="8" width="16.5703125" style="1" bestFit="1" customWidth="1"/>
    <col min="9" max="9" width="17.7109375" style="1" bestFit="1" customWidth="1"/>
    <col min="10" max="18" width="11.42578125" style="1" customWidth="1"/>
    <col min="19" max="16384" width="11.42578125" style="1"/>
  </cols>
  <sheetData>
    <row r="3" spans="1:18" x14ac:dyDescent="0.25">
      <c r="A3" s="1" t="s">
        <v>50</v>
      </c>
    </row>
    <row r="4" spans="1:18" x14ac:dyDescent="0.25">
      <c r="A4" s="6">
        <f>Berechnung!L24*1.05</f>
        <v>10.5</v>
      </c>
      <c r="B4" s="1" t="s">
        <v>108</v>
      </c>
      <c r="C4" s="5"/>
    </row>
    <row r="7" spans="1:18" x14ac:dyDescent="0.25">
      <c r="A7" s="1" t="s">
        <v>43</v>
      </c>
      <c r="C7" s="18"/>
    </row>
    <row r="8" spans="1:18" x14ac:dyDescent="0.25">
      <c r="A8" s="6">
        <f>Berechnung!L16</f>
        <v>756</v>
      </c>
      <c r="B8" s="1" t="s">
        <v>109</v>
      </c>
    </row>
    <row r="9" spans="1:18" x14ac:dyDescent="0.25">
      <c r="A9" s="1" t="s">
        <v>44</v>
      </c>
    </row>
    <row r="10" spans="1:18" x14ac:dyDescent="0.25">
      <c r="A10" s="6">
        <f>Berechnung!L14</f>
        <v>22</v>
      </c>
      <c r="B10" s="1" t="s">
        <v>109</v>
      </c>
    </row>
    <row r="13" spans="1:18" x14ac:dyDescent="0.25">
      <c r="A13" s="1" t="s">
        <v>59</v>
      </c>
    </row>
    <row r="14" spans="1:18" x14ac:dyDescent="0.25">
      <c r="A14" s="6" t="s">
        <v>58</v>
      </c>
      <c r="B14" s="1" t="s">
        <v>104</v>
      </c>
      <c r="R14" s="2"/>
    </row>
    <row r="15" spans="1:18" x14ac:dyDescent="0.25">
      <c r="A15"/>
      <c r="R15" s="2"/>
    </row>
    <row r="16" spans="1:18" x14ac:dyDescent="0.25">
      <c r="A16" s="1" t="s">
        <v>98</v>
      </c>
    </row>
    <row r="17" spans="1:9" ht="15" x14ac:dyDescent="0.25">
      <c r="A17" s="4" t="s">
        <v>52</v>
      </c>
      <c r="B17" s="1" t="s">
        <v>103</v>
      </c>
    </row>
    <row r="19" spans="1:9" x14ac:dyDescent="0.25">
      <c r="A19" s="1" t="s">
        <v>97</v>
      </c>
    </row>
    <row r="20" spans="1:9" ht="15" x14ac:dyDescent="0.25">
      <c r="A20" s="4" t="s">
        <v>99</v>
      </c>
      <c r="B20" s="1" t="s">
        <v>138</v>
      </c>
    </row>
    <row r="22" spans="1:9" x14ac:dyDescent="0.25">
      <c r="A22" s="1" t="s">
        <v>46</v>
      </c>
    </row>
    <row r="23" spans="1:9" ht="15" x14ac:dyDescent="0.25">
      <c r="A23" s="4" t="s">
        <v>53</v>
      </c>
    </row>
    <row r="25" spans="1:9" x14ac:dyDescent="0.25">
      <c r="A25" s="26" t="s">
        <v>169</v>
      </c>
      <c r="B25" s="23">
        <f>'Kraft 60 NR'!AL36</f>
        <v>217306.42964009685</v>
      </c>
    </row>
    <row r="26" spans="1:9" x14ac:dyDescent="0.25">
      <c r="A26" s="1" t="s">
        <v>168</v>
      </c>
      <c r="B26" s="23">
        <f>'Kraft 60 NR'!AL37</f>
        <v>-372149.18621417013</v>
      </c>
    </row>
    <row r="29" spans="1:9" x14ac:dyDescent="0.25">
      <c r="A29" s="1" t="s">
        <v>142</v>
      </c>
      <c r="D29" s="1">
        <v>8.9</v>
      </c>
    </row>
    <row r="30" spans="1:9" x14ac:dyDescent="0.25">
      <c r="A30" s="1" t="s">
        <v>143</v>
      </c>
      <c r="D30" s="1">
        <v>13.7</v>
      </c>
      <c r="G30" s="1" t="s">
        <v>35</v>
      </c>
      <c r="H30" s="1" t="s">
        <v>148</v>
      </c>
      <c r="I30" s="1" t="s">
        <v>149</v>
      </c>
    </row>
    <row r="31" spans="1:9" x14ac:dyDescent="0.25">
      <c r="G31" s="1">
        <f>VLOOKUP(A23,G46:H47,2,FALSE)</f>
        <v>64</v>
      </c>
      <c r="H31" s="1">
        <f>VLOOKUP(A23,I46:J47,2,FALSE)</f>
        <v>5.4</v>
      </c>
      <c r="I31" s="1">
        <f>VLOOKUP(A23,G49:H50,2,FALSE)</f>
        <v>45</v>
      </c>
    </row>
    <row r="34" spans="7:16" x14ac:dyDescent="0.25">
      <c r="G34" s="1" t="s">
        <v>54</v>
      </c>
      <c r="H34" s="1">
        <v>10</v>
      </c>
    </row>
    <row r="35" spans="7:16" x14ac:dyDescent="0.25">
      <c r="G35" s="1" t="s">
        <v>55</v>
      </c>
      <c r="H35" s="1">
        <v>20</v>
      </c>
    </row>
    <row r="36" spans="7:16" x14ac:dyDescent="0.25">
      <c r="G36" s="1" t="s">
        <v>56</v>
      </c>
      <c r="H36" s="1">
        <v>30</v>
      </c>
    </row>
    <row r="37" spans="7:16" x14ac:dyDescent="0.25">
      <c r="G37" s="1" t="s">
        <v>57</v>
      </c>
      <c r="H37" s="1">
        <v>40</v>
      </c>
    </row>
    <row r="38" spans="7:16" x14ac:dyDescent="0.25">
      <c r="G38" s="1" t="s">
        <v>58</v>
      </c>
      <c r="H38" s="1">
        <v>50</v>
      </c>
    </row>
    <row r="40" spans="7:16" x14ac:dyDescent="0.25">
      <c r="G40" s="1" t="s">
        <v>99</v>
      </c>
    </row>
    <row r="41" spans="7:16" x14ac:dyDescent="0.25">
      <c r="G41" s="1" t="s">
        <v>110</v>
      </c>
    </row>
    <row r="43" spans="7:16" x14ac:dyDescent="0.25">
      <c r="G43" s="1" t="s">
        <v>52</v>
      </c>
      <c r="H43" s="1">
        <v>54</v>
      </c>
      <c r="I43" s="1" t="s">
        <v>52</v>
      </c>
      <c r="J43" s="1">
        <v>64</v>
      </c>
      <c r="K43" s="1" t="s">
        <v>52</v>
      </c>
      <c r="L43" s="1">
        <v>4.0599999999999996</v>
      </c>
      <c r="M43" s="1" t="s">
        <v>52</v>
      </c>
      <c r="N43" s="1">
        <v>5.4</v>
      </c>
      <c r="O43" s="1" t="s">
        <v>52</v>
      </c>
      <c r="P43" s="1">
        <v>45</v>
      </c>
    </row>
    <row r="44" spans="7:16" x14ac:dyDescent="0.25">
      <c r="G44" s="1" t="s">
        <v>60</v>
      </c>
      <c r="H44" s="1">
        <v>64</v>
      </c>
      <c r="I44" s="1" t="s">
        <v>60</v>
      </c>
      <c r="J44" s="1">
        <v>80</v>
      </c>
      <c r="K44" s="1" t="s">
        <v>60</v>
      </c>
      <c r="L44" s="1">
        <v>5.4</v>
      </c>
      <c r="M44" s="1" t="s">
        <v>60</v>
      </c>
      <c r="N44" s="1">
        <v>7.2</v>
      </c>
      <c r="O44" s="1" t="s">
        <v>60</v>
      </c>
      <c r="P44" s="1">
        <v>36</v>
      </c>
    </row>
    <row r="46" spans="7:16" x14ac:dyDescent="0.25">
      <c r="G46" s="1" t="s">
        <v>52</v>
      </c>
      <c r="H46" s="1">
        <f>VLOOKUP(A17,G43:H44,2,FALSE)</f>
        <v>54</v>
      </c>
      <c r="I46" s="1" t="s">
        <v>52</v>
      </c>
      <c r="J46" s="1">
        <f>VLOOKUP(A17,K43:L44,2,FALSE)</f>
        <v>4.0599999999999996</v>
      </c>
    </row>
    <row r="47" spans="7:16" x14ac:dyDescent="0.25">
      <c r="G47" s="1" t="s">
        <v>53</v>
      </c>
      <c r="H47" s="1">
        <f>VLOOKUP(A17,I43:J44,2,FALSE)</f>
        <v>64</v>
      </c>
      <c r="I47" s="1" t="s">
        <v>53</v>
      </c>
      <c r="J47" s="1">
        <f>VLOOKUP(A17,M43:N44,2,FALSE)</f>
        <v>5.4</v>
      </c>
    </row>
    <row r="49" spans="7:8" x14ac:dyDescent="0.25">
      <c r="G49" s="1" t="s">
        <v>52</v>
      </c>
      <c r="H49" s="1">
        <v>45</v>
      </c>
    </row>
    <row r="50" spans="7:8" x14ac:dyDescent="0.25">
      <c r="G50" s="1" t="s">
        <v>53</v>
      </c>
      <c r="H50" s="1">
        <f>VLOOKUP(A17,O43:P44,2,FALSE)</f>
        <v>45</v>
      </c>
    </row>
  </sheetData>
  <conditionalFormatting sqref="C4">
    <cfRule type="iconSet" priority="7">
      <iconSet iconSet="3Symbols" showValue="0" reverse="1">
        <cfvo type="percent" val="0"/>
        <cfvo type="num" val="-0.2"/>
        <cfvo type="num" val="0"/>
      </iconSet>
    </cfRule>
  </conditionalFormatting>
  <conditionalFormatting sqref="C28">
    <cfRule type="dataBar" priority="6">
      <dataBar>
        <cfvo type="min"/>
        <cfvo type="max"/>
        <color rgb="FF638EC6"/>
      </dataBar>
    </cfRule>
  </conditionalFormatting>
  <conditionalFormatting sqref="A25">
    <cfRule type="cellIs" dxfId="9" priority="4" operator="lessThan">
      <formula>0</formula>
    </cfRule>
  </conditionalFormatting>
  <conditionalFormatting sqref="A25">
    <cfRule type="iconSet" priority="2">
      <iconSet showValue="0" reverse="1">
        <cfvo type="percent" val="0"/>
        <cfvo type="num" val="-0.2"/>
        <cfvo type="num" val="0"/>
      </iconSet>
    </cfRule>
    <cfRule type="iconSet" priority="3">
      <iconSet iconSet="3Symbols">
        <cfvo type="percent" val="0"/>
        <cfvo type="percent" val="33"/>
        <cfvo type="percent" val="67"/>
      </iconSet>
    </cfRule>
  </conditionalFormatting>
  <dataValidations count="4">
    <dataValidation type="list" showInputMessage="1" showErrorMessage="1" sqref="A20">
      <formula1>Breite</formula1>
    </dataValidation>
    <dataValidation type="list" showInputMessage="1" showErrorMessage="1" sqref="A17">
      <formula1>Raum</formula1>
    </dataValidation>
    <dataValidation type="list" showInputMessage="1" showErrorMessage="1" sqref="A14:A15">
      <formula1>Design</formula1>
    </dataValidation>
    <dataValidation type="list" allowBlank="1" showErrorMessage="1" prompt="Hallo_x000a_" sqref="A23">
      <formula1>Feder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CEB1D01-B550-45A5-82DA-C0643A275410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Symbols" iconId="1"/>
              <x14:cfIcon iconSet="3Symbols" iconId="0"/>
            </x14:iconSet>
          </x14:cfRule>
          <xm:sqref>C7</xm:sqref>
        </x14:conditionalFormatting>
        <x14:conditionalFormatting xmlns:xm="http://schemas.microsoft.com/office/excel/2006/main">
          <x14:cfRule type="iconSet" priority="1" id="{A2EA2CB7-6B4E-4C9E-BF62-1533D9782DA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TrafficLights1" iconId="1"/>
              <x14:cfIcon iconSet="3Symbols" iconId="0"/>
            </x14:iconSet>
          </x14:cfRule>
          <xm:sqref>B25:B26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90"/>
  <sheetViews>
    <sheetView topLeftCell="AE1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1" width="11.42578125" style="2"/>
    <col min="12" max="12" width="10.5703125" style="1" customWidth="1"/>
    <col min="13" max="36" width="11.42578125" style="1"/>
    <col min="37" max="37" width="21.7109375" style="1" bestFit="1" customWidth="1"/>
    <col min="38" max="38" width="12.5703125" style="1" bestFit="1" customWidth="1"/>
    <col min="39" max="39" width="17.140625" style="1" bestFit="1" customWidth="1"/>
    <col min="40" max="40" width="20.140625" style="1" bestFit="1" customWidth="1"/>
    <col min="41" max="43" width="11.42578125" style="1"/>
    <col min="44" max="44" width="22.140625" style="1" bestFit="1" customWidth="1"/>
    <col min="45" max="45" width="11.42578125" style="1"/>
    <col min="46" max="46" width="17.140625" style="1" bestFit="1" customWidth="1"/>
    <col min="47" max="47" width="20.140625" style="1" bestFit="1" customWidth="1"/>
    <col min="48" max="48" width="22.140625" style="1" bestFit="1" customWidth="1"/>
    <col min="49" max="16384" width="11.42578125" style="1"/>
  </cols>
  <sheetData>
    <row r="1" spans="1:48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10</v>
      </c>
      <c r="Q1" s="1" t="s">
        <v>11</v>
      </c>
      <c r="R1" s="1" t="s">
        <v>12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40</v>
      </c>
      <c r="AB1" s="1" t="s">
        <v>41</v>
      </c>
      <c r="AC1" s="1" t="s">
        <v>24</v>
      </c>
      <c r="AD1" s="1" t="s">
        <v>25</v>
      </c>
      <c r="AE1" s="1" t="s">
        <v>39</v>
      </c>
      <c r="AF1" s="1" t="s">
        <v>26</v>
      </c>
      <c r="AG1" s="1" t="s">
        <v>27</v>
      </c>
      <c r="AH1" s="1" t="s">
        <v>28</v>
      </c>
      <c r="AI1" s="1" t="s">
        <v>29</v>
      </c>
      <c r="AK1" s="1" t="s">
        <v>30</v>
      </c>
      <c r="AL1" s="1" t="s">
        <v>31</v>
      </c>
      <c r="AM1" s="1" t="s">
        <v>160</v>
      </c>
      <c r="AN1" s="1" t="s">
        <v>161</v>
      </c>
      <c r="AO1" s="1" t="s">
        <v>31</v>
      </c>
      <c r="AP1" s="1" t="s">
        <v>32</v>
      </c>
      <c r="AQ1" s="1" t="s">
        <v>42</v>
      </c>
      <c r="AR1" s="1" t="s">
        <v>162</v>
      </c>
      <c r="AT1" s="1" t="s">
        <v>163</v>
      </c>
      <c r="AU1" s="1" t="s">
        <v>164</v>
      </c>
      <c r="AV1" s="1" t="s">
        <v>165</v>
      </c>
    </row>
    <row r="2" spans="1:48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M2" s="1">
        <f>(G2-G3)/(B3-B2)</f>
        <v>-1.5084175084175084</v>
      </c>
      <c r="N2" s="1">
        <f>(B2+B3)*(B3-B2)/(B3-B2)+(G3-G2)*(G3+G2)/(B3-B2)</f>
        <v>1.9455420875420879</v>
      </c>
      <c r="O2" s="1">
        <f>(D2-D3)/(J3-J2)</f>
        <v>-3.0187713310580278</v>
      </c>
      <c r="P2" s="1">
        <f>(J2+J3)*(J3-J2)/(J3-J2)+(D3-D2)*(D3+D2)/(J3-J2)</f>
        <v>105.92620648464165</v>
      </c>
      <c r="Q2" s="1">
        <f>0.5*(P2-N2)/(M2-O2)</f>
        <v>34.422617680177879</v>
      </c>
      <c r="R2" s="1">
        <f>0.5*(M2*P2-N2*O2)/(M2-O2)</f>
        <v>-50.950908150571344</v>
      </c>
      <c r="T2" s="1">
        <f>G2+$S$7*(J2-B2)+$S$9*(G2-D2)</f>
        <v>-125</v>
      </c>
      <c r="U2" s="1">
        <f>B2+$S$7*(G2-D2)+$S$9*(B2-J2)</f>
        <v>-5</v>
      </c>
      <c r="V2" s="1">
        <v>-194.48</v>
      </c>
      <c r="W2" s="1">
        <v>30.96</v>
      </c>
      <c r="X2" s="1">
        <f t="shared" ref="X2:X65" si="0">((T2-$V$2)^2+(U2-$W$2)^2)^0.5</f>
        <v>78.234212464880088</v>
      </c>
      <c r="Y2" s="1">
        <f>G2+$S$12*(J2-B2)+$S$14*(G2-D2)</f>
        <v>-17.5</v>
      </c>
      <c r="Z2" s="1">
        <f>B2+$S$12*(G2-D2)+$S$14*(B2-J2)</f>
        <v>366</v>
      </c>
      <c r="AA2" s="1">
        <f>G2+$S$18*(J2-B2)+$S$20*(G2-D2)</f>
        <v>14.899999999999999</v>
      </c>
      <c r="AB2" s="1">
        <f>B2+$S$18*(G2-D2)+$S$20*(B2-J2)</f>
        <v>332.5</v>
      </c>
      <c r="AC2" s="1">
        <f>AJ2*((AG2-Q2)^2+(AH2-R2)^2)^0.5</f>
        <v>-32.468764667603722</v>
      </c>
      <c r="AD2" s="1">
        <f>Y2-Q2</f>
        <v>-51.922617680177879</v>
      </c>
      <c r="AE2" s="1">
        <f>AA2-Q2</f>
        <v>-19.522617680177881</v>
      </c>
      <c r="AF2" s="1">
        <f>((T2-$V$2)*(Q2-T2)+(U2-$W$2)*(R2-U2))/(($V$2-T2)^2+($W$2-U2)^2)</f>
        <v>2.0797135527924926</v>
      </c>
      <c r="AG2" s="1">
        <f>T2+AF2*(T2-$V$2)</f>
        <v>19.498497648022351</v>
      </c>
      <c r="AH2" s="1">
        <f>U2+AF2*(U2-$W$2)</f>
        <v>-79.786499358418041</v>
      </c>
      <c r="AI2" s="1">
        <f>AH2-R2</f>
        <v>-28.835591207846697</v>
      </c>
      <c r="AJ2" s="1">
        <f>SIGN(AI2)</f>
        <v>-1</v>
      </c>
      <c r="AK2" s="1">
        <f>9.81*AK10</f>
        <v>117.72</v>
      </c>
      <c r="AL2" s="1">
        <f>AK5*9.81</f>
        <v>55.917000000000002</v>
      </c>
      <c r="AM2" s="1">
        <f>($AK$39+$AK$42*(X2-$X$2))*0.947</f>
        <v>290.72899999999998</v>
      </c>
      <c r="AN2" s="1">
        <f t="shared" ref="AN2:AN65" si="1">AM2*AC2</f>
        <v>-9439.6114830477618</v>
      </c>
      <c r="AO2" s="1">
        <f>$AL$2*AD2</f>
        <v>-2903.3570128225065</v>
      </c>
      <c r="AP2" s="1">
        <f>$AL$5*AE2</f>
        <v>-2010.9272341467229</v>
      </c>
      <c r="AQ2" s="1">
        <f>AO2+AP2</f>
        <v>-4914.2842469692296</v>
      </c>
      <c r="AR2" s="1">
        <f>AQ2-AN2</f>
        <v>4525.3272360785322</v>
      </c>
      <c r="AT2" s="1">
        <f>($AK$45+$AK$48*(X2-$X$2))*0.924</f>
        <v>313.42079999999999</v>
      </c>
      <c r="AU2" s="1">
        <f>AT2*AC2</f>
        <v>-10176.386197132093</v>
      </c>
      <c r="AV2" s="1">
        <f>AQ2-AU2</f>
        <v>5262.1019501628634</v>
      </c>
    </row>
    <row r="3" spans="1:48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2">A3</f>
        <v>0.89600000000000002</v>
      </c>
      <c r="H3" s="1">
        <f t="shared" ref="H3:H39" si="3">E3</f>
        <v>0.58599999999999997</v>
      </c>
      <c r="J3" s="3">
        <f t="shared" ref="J3:J66" si="4">H3+50</f>
        <v>50.585999999999999</v>
      </c>
      <c r="L3" s="1">
        <f t="shared" ref="L3:L66" si="5">((G3-D3)^2+(B3-J3)^2)^0.5</f>
        <v>49.999621928570619</v>
      </c>
      <c r="M3" s="1">
        <f t="shared" ref="M3:M66" si="6">(G3-G4)/(B4-B3)</f>
        <v>-1.2863777089783281</v>
      </c>
      <c r="N3" s="1">
        <f t="shared" ref="N3:N66" si="7">(B3+B4)*(B4-B3)/(B4-B3)+(G4-G3)*(G4+G3)/(B4-B3)</f>
        <v>5.2081687306501561</v>
      </c>
      <c r="O3" s="1">
        <f t="shared" ref="O3:O66" si="8">(D3-D4)/(J4-J3)</f>
        <v>-2.7291666666666567</v>
      </c>
      <c r="P3" s="1">
        <f t="shared" ref="P3:P66" si="9">(J3+J4)*(J4-J3)/(J4-J3)+(D4-D3)*(D4+D3)/(J4-J3)</f>
        <v>116.09956249999993</v>
      </c>
      <c r="Q3" s="1">
        <f t="shared" ref="Q3:Q66" si="10">0.5*(P3-N3)/(M3-O3)</f>
        <v>38.429526778130686</v>
      </c>
      <c r="R3" s="1">
        <f t="shared" ref="R3:R66" si="11">0.5*(M3*P3-N3*O3)/(M3-O3)</f>
        <v>-46.830802248647991</v>
      </c>
      <c r="S3" s="1">
        <v>125</v>
      </c>
      <c r="T3" s="1">
        <f t="shared" ref="T3:T66" si="12">G3+$S$7*(J3-B3)+$S$9*(G3-D3)</f>
        <v>-124.17129999999999</v>
      </c>
      <c r="U3" s="1">
        <f t="shared" ref="U3:U66" si="13">B3+$S$7*(G3-D3)+$S$9*(B3-J3)</f>
        <v>-2.2227000000000006</v>
      </c>
      <c r="X3" s="1">
        <f t="shared" si="0"/>
        <v>77.745770785168759</v>
      </c>
      <c r="Y3" s="1">
        <f t="shared" ref="Y3:Y68" si="14">G3+$S$12*(J3-B3)+$S$14*(G3-D3)</f>
        <v>-10.210839999999999</v>
      </c>
      <c r="Z3" s="1">
        <f t="shared" ref="Z3:Z66" si="15">B3+$S$12*(G3-D3)+$S$14*(B3-J3)</f>
        <v>366.84098999999998</v>
      </c>
      <c r="AA3" s="1">
        <f t="shared" ref="AA3:AA66" si="16">G3+$S$18*(J3-B3)+$S$20*(G3-D3)</f>
        <v>21.599066000000001</v>
      </c>
      <c r="AB3" s="1">
        <f t="shared" ref="AB3:AB66" si="17">B3+$S$18*(G3-D3)+$S$20*(B3-J3)</f>
        <v>332.78064599999999</v>
      </c>
      <c r="AC3" s="1">
        <f t="shared" ref="AC3:AC66" si="18">AJ3*((AG3-Q3)^2+(AH3-R3)^2)^0.5</f>
        <v>-29.058773915868585</v>
      </c>
      <c r="AD3" s="1">
        <f t="shared" ref="AD3:AD66" si="19">Y3-Q3</f>
        <v>-48.640366778130684</v>
      </c>
      <c r="AE3" s="1">
        <f t="shared" ref="AE3:AE66" si="20">AA3-Q3</f>
        <v>-16.830460778130686</v>
      </c>
      <c r="AF3" s="1">
        <f t="shared" ref="AF3:AF66" si="21">((T3-$V$2)*(Q3-T3)+(U3-$W$2)*(R3-U3))/(($V$2-T3)^2+($W$2-U3)^2)</f>
        <v>2.1362682168481468</v>
      </c>
      <c r="AG3" s="1">
        <f t="shared" ref="AG3:AG66" si="22">T3+AF3*(T3-$V$2)</f>
        <v>26.026941177911326</v>
      </c>
      <c r="AH3" s="1">
        <f t="shared" ref="AH3:AH66" si="23">U3+AF3*(U3-$W$2)</f>
        <v>-73.109847359207009</v>
      </c>
      <c r="AI3" s="1">
        <f t="shared" ref="AI3:AI67" si="24">AH3-R3</f>
        <v>-26.279045110559018</v>
      </c>
      <c r="AJ3" s="1">
        <f t="shared" ref="AJ3:AJ66" si="25">SIGN(AI3)</f>
        <v>-1</v>
      </c>
      <c r="AL3" s="1" t="s">
        <v>32</v>
      </c>
      <c r="AM3" s="1">
        <f t="shared" ref="AM3:AM66" si="26">($AK$39+$AK$42*(X3-$X$2))*0.947</f>
        <v>288.23120693829219</v>
      </c>
      <c r="AN3" s="1">
        <f t="shared" si="1"/>
        <v>-8375.6454779177657</v>
      </c>
      <c r="AO3" s="1">
        <f t="shared" ref="AO3:AO66" si="27">$AL$2*AD3</f>
        <v>-2719.8233891327336</v>
      </c>
      <c r="AP3" s="1">
        <f t="shared" ref="AP3:AP66" si="28">$AL$5*AE3</f>
        <v>-1733.6216124513514</v>
      </c>
      <c r="AQ3" s="1">
        <f t="shared" ref="AQ3:AQ66" si="29">AO3+AP3</f>
        <v>-4453.4450015840848</v>
      </c>
      <c r="AR3" s="1">
        <f t="shared" ref="AR3:AR66" si="30">AQ3-AN3</f>
        <v>3922.2004763336809</v>
      </c>
      <c r="AT3" s="1">
        <f t="shared" ref="AT3:AT66" si="31">($AK$45+$AK$48*(X3-$X$2))*0.924</f>
        <v>310.17129519321645</v>
      </c>
      <c r="AU3" s="1">
        <f t="shared" ref="AU3:AU66" si="32">AT3*AC3</f>
        <v>-9013.1975422118139</v>
      </c>
      <c r="AV3" s="1">
        <f t="shared" ref="AV3:AV66" si="33">AQ3-AU3</f>
        <v>4559.7525406277291</v>
      </c>
    </row>
    <row r="4" spans="1:48" ht="15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2"/>
        <v>1.7270000000000001</v>
      </c>
      <c r="H4" s="1">
        <f t="shared" si="3"/>
        <v>1.21</v>
      </c>
      <c r="J4" s="3">
        <f t="shared" si="4"/>
        <v>51.21</v>
      </c>
      <c r="L4" s="1">
        <f t="shared" si="5"/>
        <v>50.000459247890916</v>
      </c>
      <c r="M4" s="1">
        <f t="shared" si="6"/>
        <v>-1.0973837209302328</v>
      </c>
      <c r="N4" s="1">
        <f t="shared" si="7"/>
        <v>7.7868880813953503</v>
      </c>
      <c r="O4" s="1">
        <f t="shared" si="8"/>
        <v>-2.5069337442218766</v>
      </c>
      <c r="P4" s="1">
        <f t="shared" si="9"/>
        <v>124.55592912172571</v>
      </c>
      <c r="Q4" s="1">
        <f t="shared" si="10"/>
        <v>41.420680043566712</v>
      </c>
      <c r="R4" s="1">
        <f t="shared" si="11"/>
        <v>-41.560935948972201</v>
      </c>
      <c r="S4" s="1">
        <v>5</v>
      </c>
      <c r="T4" s="1">
        <f t="shared" si="12"/>
        <v>-123.37249999999999</v>
      </c>
      <c r="U4" s="1">
        <f t="shared" si="13"/>
        <v>0.60550000000000015</v>
      </c>
      <c r="X4" s="1">
        <f t="shared" si="0"/>
        <v>77.315407432800868</v>
      </c>
      <c r="Y4" s="1">
        <f t="shared" si="14"/>
        <v>-2.9890999999999988</v>
      </c>
      <c r="Z4" s="1">
        <f t="shared" si="15"/>
        <v>367.63114999999999</v>
      </c>
      <c r="AA4" s="1">
        <f t="shared" si="16"/>
        <v>28.22231</v>
      </c>
      <c r="AB4" s="1">
        <f t="shared" si="17"/>
        <v>333.02049</v>
      </c>
      <c r="AC4" s="1">
        <f t="shared" si="18"/>
        <v>-25.918051859618991</v>
      </c>
      <c r="AD4" s="1">
        <f t="shared" si="19"/>
        <v>-44.409780043566712</v>
      </c>
      <c r="AE4" s="1">
        <f t="shared" si="20"/>
        <v>-13.198370043566712</v>
      </c>
      <c r="AF4" s="1">
        <f t="shared" si="21"/>
        <v>2.1744203491685039</v>
      </c>
      <c r="AG4" s="1">
        <f t="shared" si="22"/>
        <v>31.245094978499409</v>
      </c>
      <c r="AH4" s="1">
        <f t="shared" si="23"/>
        <v>-65.397942488835355</v>
      </c>
      <c r="AI4" s="1">
        <f t="shared" si="24"/>
        <v>-23.837006539863154</v>
      </c>
      <c r="AJ4" s="1">
        <f t="shared" si="25"/>
        <v>-1</v>
      </c>
      <c r="AK4" s="1" t="s">
        <v>31</v>
      </c>
      <c r="AL4" s="4">
        <f>'Federstärke 55 GR'!A4</f>
        <v>10.5</v>
      </c>
      <c r="AM4" s="1">
        <f t="shared" si="26"/>
        <v>286.03041482695323</v>
      </c>
      <c r="AN4" s="1">
        <f t="shared" si="1"/>
        <v>-7413.3511249133071</v>
      </c>
      <c r="AO4" s="1">
        <f t="shared" si="27"/>
        <v>-2483.2616706961198</v>
      </c>
      <c r="AP4" s="1">
        <f t="shared" si="28"/>
        <v>-1359.4981063375892</v>
      </c>
      <c r="AQ4" s="1">
        <f t="shared" si="29"/>
        <v>-3842.7597770337088</v>
      </c>
      <c r="AR4" s="1">
        <f t="shared" si="30"/>
        <v>3570.5913478795983</v>
      </c>
      <c r="AT4" s="1">
        <f t="shared" si="31"/>
        <v>307.30817388258339</v>
      </c>
      <c r="AU4" s="1">
        <f t="shared" si="32"/>
        <v>-7964.8291875736068</v>
      </c>
      <c r="AV4" s="1">
        <f t="shared" si="33"/>
        <v>4122.0694105398979</v>
      </c>
    </row>
    <row r="5" spans="1:48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2"/>
        <v>2.4820000000000002</v>
      </c>
      <c r="H5" s="1">
        <f t="shared" si="3"/>
        <v>1.859</v>
      </c>
      <c r="J5" s="3">
        <f t="shared" si="4"/>
        <v>51.859000000000002</v>
      </c>
      <c r="L5" s="1">
        <f t="shared" si="5"/>
        <v>49.999534497833082</v>
      </c>
      <c r="M5" s="1">
        <f t="shared" si="6"/>
        <v>-0.94134078212290473</v>
      </c>
      <c r="N5" s="1">
        <f t="shared" si="7"/>
        <v>9.8792793296089378</v>
      </c>
      <c r="O5" s="1">
        <f t="shared" si="8"/>
        <v>-2.3303167420814592</v>
      </c>
      <c r="P5" s="1">
        <f t="shared" si="9"/>
        <v>131.74590950226258</v>
      </c>
      <c r="Q5" s="1">
        <f t="shared" si="10"/>
        <v>43.869236648375832</v>
      </c>
      <c r="R5" s="1">
        <f t="shared" si="11"/>
        <v>-36.356261872912434</v>
      </c>
      <c r="T5" s="1">
        <f t="shared" si="12"/>
        <v>-122.60720000000002</v>
      </c>
      <c r="U5" s="1">
        <f t="shared" si="13"/>
        <v>3.4774000000000003</v>
      </c>
      <c r="X5" s="1">
        <f t="shared" si="0"/>
        <v>76.947986865154533</v>
      </c>
      <c r="Y5" s="1">
        <f t="shared" si="14"/>
        <v>4.162589999999998</v>
      </c>
      <c r="Z5" s="1">
        <f t="shared" si="15"/>
        <v>368.33887000000004</v>
      </c>
      <c r="AA5" s="1">
        <f t="shared" si="16"/>
        <v>34.764488</v>
      </c>
      <c r="AB5" s="1">
        <f t="shared" si="17"/>
        <v>333.1892840000001</v>
      </c>
      <c r="AC5" s="1">
        <f t="shared" si="18"/>
        <v>-22.252024705646676</v>
      </c>
      <c r="AD5" s="1">
        <f t="shared" si="19"/>
        <v>-39.706646648375838</v>
      </c>
      <c r="AE5" s="1">
        <f t="shared" si="20"/>
        <v>-9.104748648375832</v>
      </c>
      <c r="AF5" s="1">
        <f t="shared" si="21"/>
        <v>2.2056876155427214</v>
      </c>
      <c r="AG5" s="1">
        <f t="shared" si="22"/>
        <v>35.921744854378815</v>
      </c>
      <c r="AH5" s="1">
        <f t="shared" si="23"/>
        <v>-57.140630462914395</v>
      </c>
      <c r="AI5" s="1">
        <f t="shared" si="24"/>
        <v>-20.784368590001961</v>
      </c>
      <c r="AJ5" s="1">
        <f t="shared" si="25"/>
        <v>-1</v>
      </c>
      <c r="AK5" s="1">
        <v>5.7</v>
      </c>
      <c r="AL5" s="1">
        <f>9.81*AL4</f>
        <v>103.00500000000001</v>
      </c>
      <c r="AM5" s="1">
        <f t="shared" si="26"/>
        <v>284.1514995281234</v>
      </c>
      <c r="AN5" s="1">
        <f t="shared" si="1"/>
        <v>-6322.946187646352</v>
      </c>
      <c r="AO5" s="1">
        <f t="shared" si="27"/>
        <v>-2220.2765606372318</v>
      </c>
      <c r="AP5" s="1">
        <f t="shared" si="28"/>
        <v>-937.83463452595265</v>
      </c>
      <c r="AQ5" s="1">
        <f t="shared" si="29"/>
        <v>-3158.1111951631847</v>
      </c>
      <c r="AR5" s="1">
        <f t="shared" si="30"/>
        <v>3164.8349924831673</v>
      </c>
      <c r="AT5" s="1">
        <f t="shared" si="31"/>
        <v>304.86379833014581</v>
      </c>
      <c r="AU5" s="1">
        <f t="shared" si="32"/>
        <v>-6783.83677229969</v>
      </c>
      <c r="AV5" s="1">
        <f t="shared" si="33"/>
        <v>3625.7255771365053</v>
      </c>
    </row>
    <row r="6" spans="1:48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2"/>
        <v>3.1560000000000001</v>
      </c>
      <c r="H6" s="1">
        <f t="shared" si="3"/>
        <v>2.5219999999999998</v>
      </c>
      <c r="J6" s="3">
        <f t="shared" si="4"/>
        <v>52.521999999999998</v>
      </c>
      <c r="L6" s="1">
        <f t="shared" si="5"/>
        <v>49.999810279640059</v>
      </c>
      <c r="M6" s="1">
        <f t="shared" si="6"/>
        <v>-0.80108991825613096</v>
      </c>
      <c r="N6" s="1">
        <f t="shared" si="7"/>
        <v>11.549520435967304</v>
      </c>
      <c r="O6" s="1">
        <f t="shared" si="8"/>
        <v>-2.1924812030075218</v>
      </c>
      <c r="P6" s="1">
        <f t="shared" si="9"/>
        <v>138.03932781954893</v>
      </c>
      <c r="Q6" s="1">
        <f t="shared" si="10"/>
        <v>45.454434266555864</v>
      </c>
      <c r="R6" s="1">
        <f t="shared" si="11"/>
        <v>-30.638328812990263</v>
      </c>
      <c r="S6" s="1" t="s">
        <v>13</v>
      </c>
      <c r="T6" s="1">
        <f t="shared" si="12"/>
        <v>-121.88779999999998</v>
      </c>
      <c r="U6" s="1">
        <f t="shared" si="13"/>
        <v>6.3762000000000008</v>
      </c>
      <c r="X6" s="1">
        <f t="shared" si="0"/>
        <v>76.641964505615334</v>
      </c>
      <c r="Y6" s="1">
        <f t="shared" si="14"/>
        <v>11.230860000000002</v>
      </c>
      <c r="Z6" s="1">
        <f t="shared" si="15"/>
        <v>368.97176000000002</v>
      </c>
      <c r="AA6" s="1">
        <f t="shared" si="16"/>
        <v>41.214843999999999</v>
      </c>
      <c r="AB6" s="1">
        <f t="shared" si="17"/>
        <v>333.29327600000005</v>
      </c>
      <c r="AC6" s="1">
        <f t="shared" si="18"/>
        <v>-18.618285027900814</v>
      </c>
      <c r="AD6" s="1">
        <f t="shared" si="19"/>
        <v>-34.223574266555865</v>
      </c>
      <c r="AE6" s="1">
        <f t="shared" si="20"/>
        <v>-4.2395902665558651</v>
      </c>
      <c r="AF6" s="1">
        <f t="shared" si="21"/>
        <v>2.2229689025566128</v>
      </c>
      <c r="AG6" s="1">
        <f t="shared" si="22"/>
        <v>39.482403168170165</v>
      </c>
      <c r="AH6" s="1">
        <f t="shared" si="23"/>
        <v>-48.272822906671252</v>
      </c>
      <c r="AI6" s="1">
        <f t="shared" si="24"/>
        <v>-17.634494093680988</v>
      </c>
      <c r="AJ6" s="1">
        <f t="shared" si="25"/>
        <v>-1</v>
      </c>
      <c r="AK6" s="1" t="s">
        <v>32</v>
      </c>
      <c r="AM6" s="1">
        <f t="shared" si="26"/>
        <v>282.58656238591192</v>
      </c>
      <c r="AN6" s="1">
        <f t="shared" si="1"/>
        <v>-5261.2771635555837</v>
      </c>
      <c r="AO6" s="1">
        <f t="shared" si="27"/>
        <v>-1913.6796022630044</v>
      </c>
      <c r="AP6" s="1">
        <f t="shared" si="28"/>
        <v>-436.6989954065869</v>
      </c>
      <c r="AQ6" s="1">
        <f t="shared" si="29"/>
        <v>-2350.3785976695913</v>
      </c>
      <c r="AR6" s="1">
        <f t="shared" si="30"/>
        <v>2910.8985658859924</v>
      </c>
      <c r="AT6" s="1">
        <f t="shared" si="31"/>
        <v>302.82789277660345</v>
      </c>
      <c r="AU6" s="1">
        <f t="shared" si="32"/>
        <v>-5638.1360221133891</v>
      </c>
      <c r="AV6" s="1">
        <f t="shared" si="33"/>
        <v>3287.7574244437978</v>
      </c>
    </row>
    <row r="7" spans="1:48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2"/>
        <v>3.7440000000000002</v>
      </c>
      <c r="H7" s="1">
        <f t="shared" si="3"/>
        <v>3.1869999999999998</v>
      </c>
      <c r="J7" s="3">
        <f t="shared" si="4"/>
        <v>53.186999999999998</v>
      </c>
      <c r="L7" s="1">
        <f t="shared" si="5"/>
        <v>49.999286444908392</v>
      </c>
      <c r="M7" s="1">
        <f t="shared" si="6"/>
        <v>-0.67886178861788649</v>
      </c>
      <c r="N7" s="1">
        <f t="shared" si="7"/>
        <v>12.917426829268296</v>
      </c>
      <c r="O7" s="1">
        <f t="shared" si="8"/>
        <v>-2.0900763358778587</v>
      </c>
      <c r="P7" s="1">
        <f t="shared" si="9"/>
        <v>143.75791145038161</v>
      </c>
      <c r="Q7" s="1">
        <f t="shared" si="10"/>
        <v>46.357403583726679</v>
      </c>
      <c r="R7" s="1">
        <f t="shared" si="11"/>
        <v>-25.011556497895768</v>
      </c>
      <c r="S7" s="1">
        <f>-125/50</f>
        <v>-2.5</v>
      </c>
      <c r="T7" s="1">
        <f t="shared" si="12"/>
        <v>-121.21429999999999</v>
      </c>
      <c r="U7" s="1">
        <f t="shared" si="13"/>
        <v>9.2921000000000014</v>
      </c>
      <c r="X7" s="1">
        <f t="shared" si="0"/>
        <v>76.402622251464635</v>
      </c>
      <c r="Y7" s="1">
        <f t="shared" si="14"/>
        <v>18.211410000000008</v>
      </c>
      <c r="Z7" s="1">
        <f t="shared" si="15"/>
        <v>369.50518</v>
      </c>
      <c r="AA7" s="1">
        <f t="shared" si="16"/>
        <v>47.567782000000008</v>
      </c>
      <c r="AB7" s="1">
        <f t="shared" si="17"/>
        <v>333.309166</v>
      </c>
      <c r="AC7" s="1">
        <f t="shared" si="18"/>
        <v>-14.628365850133152</v>
      </c>
      <c r="AD7" s="1">
        <f t="shared" si="19"/>
        <v>-28.145993583726671</v>
      </c>
      <c r="AE7" s="1">
        <f t="shared" si="20"/>
        <v>1.2103784162733291</v>
      </c>
      <c r="AF7" s="1">
        <f t="shared" si="21"/>
        <v>2.2305536800398942</v>
      </c>
      <c r="AG7" s="1">
        <f t="shared" si="22"/>
        <v>42.208776755698878</v>
      </c>
      <c r="AH7" s="1">
        <f t="shared" si="23"/>
        <v>-39.039314083736414</v>
      </c>
      <c r="AI7" s="1">
        <f t="shared" si="24"/>
        <v>-14.027757585840646</v>
      </c>
      <c r="AJ7" s="1">
        <f t="shared" si="25"/>
        <v>-1</v>
      </c>
      <c r="AK7" s="1">
        <v>6.2</v>
      </c>
      <c r="AL7" s="1" t="s">
        <v>43</v>
      </c>
      <c r="AM7" s="1">
        <f t="shared" si="26"/>
        <v>281.36261396663605</v>
      </c>
      <c r="AN7" s="1">
        <f t="shared" si="1"/>
        <v>-4115.8752536537359</v>
      </c>
      <c r="AO7" s="1">
        <f t="shared" si="27"/>
        <v>-1573.8395232212442</v>
      </c>
      <c r="AP7" s="1">
        <f t="shared" si="28"/>
        <v>124.67502876823427</v>
      </c>
      <c r="AQ7" s="1">
        <f t="shared" si="29"/>
        <v>-1449.1644944530099</v>
      </c>
      <c r="AR7" s="1">
        <f t="shared" si="30"/>
        <v>2666.710759200726</v>
      </c>
      <c r="AT7" s="1">
        <f t="shared" si="31"/>
        <v>301.23559662818968</v>
      </c>
      <c r="AU7" s="1">
        <f t="shared" si="32"/>
        <v>-4406.5845145602952</v>
      </c>
      <c r="AV7" s="1">
        <f t="shared" si="33"/>
        <v>2957.4200201072854</v>
      </c>
    </row>
    <row r="8" spans="1:48" ht="15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2"/>
        <v>4.2450000000000001</v>
      </c>
      <c r="H8" s="1">
        <f t="shared" si="3"/>
        <v>3.8420000000000001</v>
      </c>
      <c r="J8" s="3">
        <f t="shared" si="4"/>
        <v>53.841999999999999</v>
      </c>
      <c r="L8" s="1">
        <f t="shared" si="5"/>
        <v>49.999861519808235</v>
      </c>
      <c r="M8" s="1">
        <f t="shared" si="6"/>
        <v>-0.56284153005464455</v>
      </c>
      <c r="N8" s="1">
        <f t="shared" si="7"/>
        <v>13.974415300546445</v>
      </c>
      <c r="O8" s="1">
        <f t="shared" si="8"/>
        <v>-2.0173501577287052</v>
      </c>
      <c r="P8" s="1">
        <f t="shared" si="9"/>
        <v>149.11083753943214</v>
      </c>
      <c r="Q8" s="1">
        <f t="shared" si="10"/>
        <v>46.454321297146777</v>
      </c>
      <c r="R8" s="1">
        <f t="shared" si="11"/>
        <v>-19.159213626262932</v>
      </c>
      <c r="S8" s="1" t="s">
        <v>14</v>
      </c>
      <c r="T8" s="1">
        <f t="shared" si="12"/>
        <v>-120.59259999999999</v>
      </c>
      <c r="U8" s="1">
        <f t="shared" si="13"/>
        <v>12.208399999999997</v>
      </c>
      <c r="X8" s="1">
        <f t="shared" si="0"/>
        <v>76.229721115323514</v>
      </c>
      <c r="Y8" s="1">
        <f t="shared" si="14"/>
        <v>25.095220000000001</v>
      </c>
      <c r="Z8" s="1">
        <f t="shared" si="15"/>
        <v>369.93942000000004</v>
      </c>
      <c r="AA8" s="1">
        <f t="shared" si="16"/>
        <v>53.816248000000002</v>
      </c>
      <c r="AB8" s="1">
        <f t="shared" si="17"/>
        <v>333.23655200000002</v>
      </c>
      <c r="AC8" s="1">
        <f t="shared" si="18"/>
        <v>-10.687768791832351</v>
      </c>
      <c r="AD8" s="1">
        <f t="shared" si="19"/>
        <v>-21.359101297146776</v>
      </c>
      <c r="AE8" s="1">
        <f t="shared" si="20"/>
        <v>7.3619267028532249</v>
      </c>
      <c r="AF8" s="1">
        <f t="shared" si="21"/>
        <v>2.2252489322424847</v>
      </c>
      <c r="AG8" s="1">
        <f t="shared" si="22"/>
        <v>43.82525795617336</v>
      </c>
      <c r="AH8" s="1">
        <f t="shared" si="23"/>
        <v>-29.518577877838183</v>
      </c>
      <c r="AI8" s="1">
        <f t="shared" si="24"/>
        <v>-10.359364251575251</v>
      </c>
      <c r="AJ8" s="1">
        <f t="shared" si="25"/>
        <v>-1</v>
      </c>
      <c r="AK8" s="1" t="s">
        <v>33</v>
      </c>
      <c r="AL8" s="4">
        <f>'Federstärke 55 GR'!A8</f>
        <v>756</v>
      </c>
      <c r="AM8" s="1">
        <f t="shared" si="26"/>
        <v>280.47843213663759</v>
      </c>
      <c r="AN8" s="1">
        <f t="shared" si="1"/>
        <v>-2997.6886337720234</v>
      </c>
      <c r="AO8" s="1">
        <f t="shared" si="27"/>
        <v>-1194.3368672325562</v>
      </c>
      <c r="AP8" s="1">
        <f t="shared" si="28"/>
        <v>758.31526002739645</v>
      </c>
      <c r="AQ8" s="1">
        <f t="shared" si="29"/>
        <v>-436.02160720515974</v>
      </c>
      <c r="AR8" s="1">
        <f t="shared" si="30"/>
        <v>2561.6670265668636</v>
      </c>
      <c r="AT8" s="1">
        <f t="shared" si="31"/>
        <v>300.08531994967001</v>
      </c>
      <c r="AU8" s="1">
        <f t="shared" si="32"/>
        <v>-3207.2425174451091</v>
      </c>
      <c r="AV8" s="1">
        <f t="shared" si="33"/>
        <v>2771.2209102399493</v>
      </c>
    </row>
    <row r="9" spans="1:48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2"/>
        <v>4.657</v>
      </c>
      <c r="H9" s="1">
        <f t="shared" si="3"/>
        <v>4.476</v>
      </c>
      <c r="J9" s="3">
        <f t="shared" si="4"/>
        <v>54.475999999999999</v>
      </c>
      <c r="L9" s="1">
        <f t="shared" si="5"/>
        <v>50.000630326026887</v>
      </c>
      <c r="M9" s="1">
        <f t="shared" si="6"/>
        <v>-0.45327754532775444</v>
      </c>
      <c r="N9" s="1">
        <f t="shared" si="7"/>
        <v>14.782142259414226</v>
      </c>
      <c r="O9" s="1">
        <f t="shared" si="8"/>
        <v>-1.9784053156146064</v>
      </c>
      <c r="P9" s="1">
        <f t="shared" si="9"/>
        <v>154.44599501661105</v>
      </c>
      <c r="Q9" s="1">
        <f t="shared" si="10"/>
        <v>45.787590875395409</v>
      </c>
      <c r="R9" s="1">
        <f t="shared" si="11"/>
        <v>-13.363415668763604</v>
      </c>
      <c r="S9" s="1">
        <f>5/50</f>
        <v>0.1</v>
      </c>
      <c r="T9" s="1">
        <f t="shared" si="12"/>
        <v>-120.0223</v>
      </c>
      <c r="U9" s="1">
        <f t="shared" si="13"/>
        <v>15.117699999999999</v>
      </c>
      <c r="X9" s="1">
        <f t="shared" si="0"/>
        <v>76.124421564830286</v>
      </c>
      <c r="Y9" s="1">
        <f t="shared" si="14"/>
        <v>31.887960000000003</v>
      </c>
      <c r="Z9" s="1">
        <f t="shared" si="15"/>
        <v>370.25751000000002</v>
      </c>
      <c r="AA9" s="1">
        <f t="shared" si="16"/>
        <v>59.964593999999998</v>
      </c>
      <c r="AB9" s="1">
        <f t="shared" si="17"/>
        <v>333.05848600000002</v>
      </c>
      <c r="AC9" s="1">
        <f t="shared" si="18"/>
        <v>-6.6492678391533468</v>
      </c>
      <c r="AD9" s="1">
        <f t="shared" si="19"/>
        <v>-13.899630875395406</v>
      </c>
      <c r="AE9" s="1">
        <f t="shared" si="20"/>
        <v>14.177003124604589</v>
      </c>
      <c r="AF9" s="1">
        <f t="shared" si="21"/>
        <v>2.2083156970003595</v>
      </c>
      <c r="AG9" s="1">
        <f t="shared" si="22"/>
        <v>44.40380767254365</v>
      </c>
      <c r="AH9" s="1">
        <f t="shared" si="23"/>
        <v>-19.867099766588801</v>
      </c>
      <c r="AI9" s="1">
        <f t="shared" si="24"/>
        <v>-6.5036840978251966</v>
      </c>
      <c r="AJ9" s="1">
        <f t="shared" si="25"/>
        <v>-1</v>
      </c>
      <c r="AK9" s="1">
        <f>AK5+AK7</f>
        <v>11.9</v>
      </c>
      <c r="AL9" s="1" t="s">
        <v>44</v>
      </c>
      <c r="AM9" s="1">
        <f t="shared" si="26"/>
        <v>279.93995129532527</v>
      </c>
      <c r="AN9" s="1">
        <f t="shared" si="1"/>
        <v>-1861.3957150421606</v>
      </c>
      <c r="AO9" s="1">
        <f t="shared" si="27"/>
        <v>-777.2256596594849</v>
      </c>
      <c r="AP9" s="1">
        <f t="shared" si="28"/>
        <v>1460.3022068498958</v>
      </c>
      <c r="AQ9" s="1">
        <f t="shared" si="29"/>
        <v>683.07654719041091</v>
      </c>
      <c r="AR9" s="1">
        <f t="shared" si="30"/>
        <v>2544.4722622325717</v>
      </c>
      <c r="AT9" s="1">
        <f t="shared" si="31"/>
        <v>299.3847831001487</v>
      </c>
      <c r="AU9" s="1">
        <f t="shared" si="32"/>
        <v>-1990.6896097997192</v>
      </c>
      <c r="AV9" s="1">
        <f t="shared" si="33"/>
        <v>2673.7661569901302</v>
      </c>
    </row>
    <row r="10" spans="1:48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2"/>
        <v>4.9820000000000002</v>
      </c>
      <c r="H10" s="1">
        <f t="shared" si="3"/>
        <v>5.0780000000000003</v>
      </c>
      <c r="J10" s="3">
        <f t="shared" si="4"/>
        <v>55.078000000000003</v>
      </c>
      <c r="L10" s="1">
        <f t="shared" si="5"/>
        <v>49.999648498764479</v>
      </c>
      <c r="M10" s="1">
        <f t="shared" si="6"/>
        <v>-0.35021707670043423</v>
      </c>
      <c r="N10" s="1">
        <f t="shared" si="7"/>
        <v>15.395315484804634</v>
      </c>
      <c r="O10" s="1">
        <f t="shared" si="8"/>
        <v>-1.9626998223801206</v>
      </c>
      <c r="P10" s="1">
        <f t="shared" si="9"/>
        <v>159.76098046181207</v>
      </c>
      <c r="Q10" s="1">
        <f t="shared" si="10"/>
        <v>44.765026281306064</v>
      </c>
      <c r="R10" s="1">
        <f t="shared" si="11"/>
        <v>-7.9798189002548012</v>
      </c>
      <c r="S10" s="1" t="s">
        <v>31</v>
      </c>
      <c r="T10" s="1">
        <f t="shared" si="12"/>
        <v>-119.49640000000001</v>
      </c>
      <c r="U10" s="1">
        <f t="shared" si="13"/>
        <v>18.011200000000002</v>
      </c>
      <c r="X10" s="1">
        <f t="shared" si="0"/>
        <v>76.093440521506167</v>
      </c>
      <c r="Y10" s="1">
        <f t="shared" si="14"/>
        <v>38.592330000000004</v>
      </c>
      <c r="Z10" s="1">
        <f t="shared" si="15"/>
        <v>370.43581000000006</v>
      </c>
      <c r="AA10" s="1">
        <f t="shared" si="16"/>
        <v>66.014224000000013</v>
      </c>
      <c r="AB10" s="1">
        <f t="shared" si="17"/>
        <v>332.75266800000003</v>
      </c>
      <c r="AC10" s="1">
        <f t="shared" si="18"/>
        <v>-2.3403882200844572</v>
      </c>
      <c r="AD10" s="1">
        <f t="shared" si="19"/>
        <v>-6.1726962813060595</v>
      </c>
      <c r="AE10" s="1">
        <f t="shared" si="20"/>
        <v>21.249197718693949</v>
      </c>
      <c r="AF10" s="1">
        <f t="shared" si="21"/>
        <v>2.1853200307376732</v>
      </c>
      <c r="AG10" s="1">
        <f t="shared" si="22"/>
        <v>44.366763056821341</v>
      </c>
      <c r="AH10" s="1">
        <f t="shared" si="23"/>
        <v>-10.286072014015978</v>
      </c>
      <c r="AI10" s="1">
        <f t="shared" si="24"/>
        <v>-2.3062531137611773</v>
      </c>
      <c r="AJ10" s="1">
        <f t="shared" si="25"/>
        <v>-1</v>
      </c>
      <c r="AK10" s="1">
        <v>12</v>
      </c>
      <c r="AL10" s="4">
        <f>'Federstärke 55 GR'!A10</f>
        <v>22</v>
      </c>
      <c r="AM10" s="1">
        <f t="shared" si="26"/>
        <v>279.78152043597441</v>
      </c>
      <c r="AN10" s="1">
        <f t="shared" si="1"/>
        <v>-654.79737462567334</v>
      </c>
      <c r="AO10" s="1">
        <f t="shared" si="27"/>
        <v>-345.15865796179094</v>
      </c>
      <c r="AP10" s="1">
        <f t="shared" si="28"/>
        <v>2188.7736110140704</v>
      </c>
      <c r="AQ10" s="1">
        <f t="shared" si="29"/>
        <v>1843.6149530522794</v>
      </c>
      <c r="AR10" s="1">
        <f t="shared" si="30"/>
        <v>2498.4123276779528</v>
      </c>
      <c r="AT10" s="1">
        <f t="shared" si="31"/>
        <v>299.17867241512198</v>
      </c>
      <c r="AU10" s="1">
        <f t="shared" si="32"/>
        <v>-700.19424062085818</v>
      </c>
      <c r="AV10" s="1">
        <f t="shared" si="33"/>
        <v>2543.8091936731375</v>
      </c>
    </row>
    <row r="11" spans="1:48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2"/>
        <v>5.2240000000000002</v>
      </c>
      <c r="H11" s="1">
        <f t="shared" si="3"/>
        <v>5.641</v>
      </c>
      <c r="J11" s="3">
        <f t="shared" si="4"/>
        <v>55.640999999999998</v>
      </c>
      <c r="L11" s="1">
        <f t="shared" si="5"/>
        <v>50.000619086167326</v>
      </c>
      <c r="M11" s="1">
        <f t="shared" si="6"/>
        <v>-0.24696969696969595</v>
      </c>
      <c r="N11" s="1">
        <f t="shared" si="7"/>
        <v>15.792595454545447</v>
      </c>
      <c r="O11" s="1">
        <f t="shared" si="8"/>
        <v>-1.986407766990292</v>
      </c>
      <c r="P11" s="1">
        <f t="shared" si="9"/>
        <v>165.65844660194176</v>
      </c>
      <c r="Q11" s="1">
        <f t="shared" si="10"/>
        <v>43.078811982544977</v>
      </c>
      <c r="R11" s="1">
        <f t="shared" si="11"/>
        <v>-2.7428634138709151</v>
      </c>
      <c r="S11" s="1" t="s">
        <v>22</v>
      </c>
      <c r="T11" s="1">
        <f t="shared" si="12"/>
        <v>-119.02069999999999</v>
      </c>
      <c r="U11" s="1">
        <f t="shared" si="13"/>
        <v>20.872499999999999</v>
      </c>
      <c r="X11" s="1">
        <f t="shared" si="0"/>
        <v>76.130569502270234</v>
      </c>
      <c r="Y11" s="1">
        <f t="shared" si="14"/>
        <v>45.196289999999998</v>
      </c>
      <c r="Z11" s="1">
        <f t="shared" si="15"/>
        <v>370.49189999999999</v>
      </c>
      <c r="AA11" s="1">
        <f t="shared" si="16"/>
        <v>71.957029999999989</v>
      </c>
      <c r="AB11" s="1">
        <f t="shared" si="17"/>
        <v>332.33529400000003</v>
      </c>
      <c r="AC11" s="1">
        <f t="shared" si="18"/>
        <v>1.9285283991998563</v>
      </c>
      <c r="AD11" s="1">
        <f t="shared" si="19"/>
        <v>2.1174780174550207</v>
      </c>
      <c r="AE11" s="1">
        <f t="shared" si="20"/>
        <v>28.878218017455012</v>
      </c>
      <c r="AF11" s="1">
        <f t="shared" si="21"/>
        <v>2.151557820575873</v>
      </c>
      <c r="AG11" s="1">
        <f t="shared" si="22"/>
        <v>43.334347050180966</v>
      </c>
      <c r="AH11" s="1">
        <f t="shared" si="23"/>
        <v>-0.83133951505912407</v>
      </c>
      <c r="AI11" s="1">
        <f t="shared" si="24"/>
        <v>1.9115238988117911</v>
      </c>
      <c r="AJ11" s="1">
        <f t="shared" si="25"/>
        <v>1</v>
      </c>
      <c r="AK11" s="1" t="s">
        <v>34</v>
      </c>
      <c r="AM11" s="1">
        <f t="shared" si="26"/>
        <v>279.9713906178057</v>
      </c>
      <c r="AN11" s="1">
        <f t="shared" si="1"/>
        <v>539.93277776991454</v>
      </c>
      <c r="AO11" s="1">
        <f t="shared" si="27"/>
        <v>118.40301830203239</v>
      </c>
      <c r="AP11" s="1">
        <f t="shared" si="28"/>
        <v>2974.6008468879536</v>
      </c>
      <c r="AQ11" s="1">
        <f t="shared" si="29"/>
        <v>3093.0038651899858</v>
      </c>
      <c r="AR11" s="1">
        <f t="shared" si="30"/>
        <v>2553.0710874200713</v>
      </c>
      <c r="AT11" s="1">
        <f t="shared" si="31"/>
        <v>299.42568409834917</v>
      </c>
      <c r="AU11" s="1">
        <f t="shared" si="32"/>
        <v>577.45093523351113</v>
      </c>
      <c r="AV11" s="1">
        <f t="shared" si="33"/>
        <v>2515.5529299564746</v>
      </c>
    </row>
    <row r="12" spans="1:48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2"/>
        <v>5.3869999999999996</v>
      </c>
      <c r="H12" s="1">
        <f t="shared" si="3"/>
        <v>6.1559999999999997</v>
      </c>
      <c r="J12" s="3">
        <f t="shared" si="4"/>
        <v>56.155999999999999</v>
      </c>
      <c r="L12" s="1">
        <f t="shared" si="5"/>
        <v>49.999547237950061</v>
      </c>
      <c r="M12" s="1">
        <f t="shared" si="6"/>
        <v>-0.14009661835748904</v>
      </c>
      <c r="N12" s="1">
        <f t="shared" si="7"/>
        <v>15.974589371980688</v>
      </c>
      <c r="O12" s="1">
        <f t="shared" si="8"/>
        <v>-2.0431965442764533</v>
      </c>
      <c r="P12" s="1">
        <f t="shared" si="9"/>
        <v>172.19932829373636</v>
      </c>
      <c r="Q12" s="1">
        <f t="shared" si="10"/>
        <v>41.044807157542778</v>
      </c>
      <c r="R12" s="1">
        <f t="shared" si="11"/>
        <v>2.2370560020833392</v>
      </c>
      <c r="S12">
        <f>-17.5/50</f>
        <v>-0.35</v>
      </c>
      <c r="T12" s="1">
        <f t="shared" si="12"/>
        <v>-118.5812</v>
      </c>
      <c r="U12" s="1">
        <f t="shared" si="13"/>
        <v>23.697000000000006</v>
      </c>
      <c r="X12" s="1">
        <f t="shared" si="0"/>
        <v>76.245517969517394</v>
      </c>
      <c r="Y12" s="1">
        <f t="shared" si="14"/>
        <v>51.705240000000018</v>
      </c>
      <c r="Z12" s="1">
        <f t="shared" si="15"/>
        <v>370.39149999999995</v>
      </c>
      <c r="AA12" s="1">
        <f t="shared" si="16"/>
        <v>77.79582000000002</v>
      </c>
      <c r="AB12" s="1">
        <f t="shared" si="17"/>
        <v>331.77476399999995</v>
      </c>
      <c r="AC12" s="1">
        <f t="shared" si="18"/>
        <v>6.156693796893312</v>
      </c>
      <c r="AD12" s="1">
        <f t="shared" si="19"/>
        <v>10.66043284245724</v>
      </c>
      <c r="AE12" s="1">
        <f t="shared" si="20"/>
        <v>36.751012842457243</v>
      </c>
      <c r="AF12" s="1">
        <f t="shared" si="21"/>
        <v>2.1108697615050205</v>
      </c>
      <c r="AG12" s="1">
        <f t="shared" si="22"/>
        <v>41.631281854517255</v>
      </c>
      <c r="AH12" s="1">
        <f t="shared" si="23"/>
        <v>8.3657529221890545</v>
      </c>
      <c r="AI12" s="1">
        <f t="shared" si="24"/>
        <v>6.1286969201057158</v>
      </c>
      <c r="AJ12" s="1">
        <f t="shared" si="25"/>
        <v>1</v>
      </c>
      <c r="AK12" s="1" t="s">
        <v>37</v>
      </c>
      <c r="AM12" s="1">
        <f t="shared" si="26"/>
        <v>280.55921408961427</v>
      </c>
      <c r="AN12" s="1">
        <f t="shared" si="1"/>
        <v>1727.3171730467909</v>
      </c>
      <c r="AO12" s="1">
        <f t="shared" si="27"/>
        <v>596.09942325168151</v>
      </c>
      <c r="AP12" s="1">
        <f t="shared" si="28"/>
        <v>3785.5380778373087</v>
      </c>
      <c r="AQ12" s="1">
        <f t="shared" si="29"/>
        <v>4381.6375010889906</v>
      </c>
      <c r="AR12" s="1">
        <f t="shared" si="30"/>
        <v>2654.3203280421994</v>
      </c>
      <c r="AT12" s="1">
        <f t="shared" si="31"/>
        <v>300.19041326125108</v>
      </c>
      <c r="AU12" s="1">
        <f t="shared" si="32"/>
        <v>1848.1804552123845</v>
      </c>
      <c r="AV12" s="1">
        <f t="shared" si="33"/>
        <v>2533.4570458766061</v>
      </c>
    </row>
    <row r="13" spans="1:48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2"/>
        <v>5.4740000000000002</v>
      </c>
      <c r="H13" s="1">
        <f t="shared" si="3"/>
        <v>6.6189999999999998</v>
      </c>
      <c r="J13" s="3">
        <f t="shared" si="4"/>
        <v>56.619</v>
      </c>
      <c r="L13" s="1">
        <f t="shared" si="5"/>
        <v>50.000734044611789</v>
      </c>
      <c r="M13" s="1">
        <f t="shared" si="6"/>
        <v>-3.1034482758620283E-2</v>
      </c>
      <c r="N13" s="1">
        <f t="shared" si="7"/>
        <v>15.994324137931031</v>
      </c>
      <c r="O13" s="1">
        <f t="shared" si="8"/>
        <v>-2.1502463054187237</v>
      </c>
      <c r="P13" s="1">
        <f t="shared" si="9"/>
        <v>180.09306157635484</v>
      </c>
      <c r="Q13" s="1">
        <f t="shared" si="10"/>
        <v>38.71692666201762</v>
      </c>
      <c r="R13" s="1">
        <f t="shared" si="11"/>
        <v>6.7956022760063632</v>
      </c>
      <c r="S13" s="1" t="s">
        <v>23</v>
      </c>
      <c r="T13" s="1">
        <f t="shared" si="12"/>
        <v>-118.18509999999999</v>
      </c>
      <c r="U13" s="1">
        <f t="shared" si="13"/>
        <v>26.481299999999997</v>
      </c>
      <c r="X13" s="1">
        <f t="shared" si="0"/>
        <v>76.426242349732206</v>
      </c>
      <c r="Y13" s="1">
        <f t="shared" si="14"/>
        <v>58.135419999999996</v>
      </c>
      <c r="Z13" s="1">
        <f t="shared" si="15"/>
        <v>370.15658999999999</v>
      </c>
      <c r="AA13" s="1">
        <f t="shared" si="16"/>
        <v>83.548086000000012</v>
      </c>
      <c r="AB13" s="1">
        <f t="shared" si="17"/>
        <v>331.08908200000002</v>
      </c>
      <c r="AC13" s="1">
        <f t="shared" si="18"/>
        <v>10.457157226361314</v>
      </c>
      <c r="AD13" s="1">
        <f t="shared" si="19"/>
        <v>19.418493337982376</v>
      </c>
      <c r="AE13" s="1">
        <f t="shared" si="20"/>
        <v>44.831159337982392</v>
      </c>
      <c r="AF13" s="1">
        <f t="shared" si="21"/>
        <v>2.0645525820924333</v>
      </c>
      <c r="AG13" s="1">
        <f t="shared" si="22"/>
        <v>39.329732795483991</v>
      </c>
      <c r="AH13" s="1">
        <f t="shared" si="23"/>
        <v>17.234788350582612</v>
      </c>
      <c r="AI13" s="1">
        <f t="shared" si="24"/>
        <v>10.439186074576249</v>
      </c>
      <c r="AJ13" s="1">
        <f t="shared" si="25"/>
        <v>1</v>
      </c>
      <c r="AK13" s="1" t="s">
        <v>35</v>
      </c>
      <c r="AL13" s="1" t="s">
        <v>45</v>
      </c>
      <c r="AM13" s="1">
        <f t="shared" si="26"/>
        <v>281.48340242515673</v>
      </c>
      <c r="AN13" s="1">
        <f t="shared" si="1"/>
        <v>2943.5161957709975</v>
      </c>
      <c r="AO13" s="1">
        <f t="shared" si="27"/>
        <v>1085.8238919799605</v>
      </c>
      <c r="AP13" s="1">
        <f t="shared" si="28"/>
        <v>4617.8335676088764</v>
      </c>
      <c r="AQ13" s="1">
        <f t="shared" si="29"/>
        <v>5703.6574595888369</v>
      </c>
      <c r="AR13" s="1">
        <f t="shared" si="30"/>
        <v>2760.1412638178394</v>
      </c>
      <c r="AT13" s="1">
        <f t="shared" si="31"/>
        <v>301.39273641794421</v>
      </c>
      <c r="AU13" s="1">
        <f t="shared" si="32"/>
        <v>3151.711231605716</v>
      </c>
      <c r="AV13" s="1">
        <f t="shared" si="33"/>
        <v>2551.9462279831209</v>
      </c>
    </row>
    <row r="14" spans="1:48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2"/>
        <v>5.492</v>
      </c>
      <c r="H14" s="1">
        <f t="shared" si="3"/>
        <v>7.0250000000000004</v>
      </c>
      <c r="J14" s="3">
        <f t="shared" si="4"/>
        <v>57.024999999999999</v>
      </c>
      <c r="L14" s="1">
        <f t="shared" si="5"/>
        <v>50.000692795200351</v>
      </c>
      <c r="M14" s="1">
        <f t="shared" si="6"/>
        <v>8.4112149532710401E-2</v>
      </c>
      <c r="N14" s="1">
        <f t="shared" si="7"/>
        <v>15.84889719626168</v>
      </c>
      <c r="O14" s="1">
        <f t="shared" si="8"/>
        <v>-2.3294797687861002</v>
      </c>
      <c r="P14" s="1">
        <f t="shared" si="9"/>
        <v>190.29510982658871</v>
      </c>
      <c r="Q14" s="1">
        <f t="shared" si="10"/>
        <v>36.138298961457764</v>
      </c>
      <c r="R14" s="1">
        <f t="shared" si="11"/>
        <v>10.964118604234768</v>
      </c>
      <c r="S14">
        <f>-366/50</f>
        <v>-7.32</v>
      </c>
      <c r="T14" s="1">
        <f t="shared" si="12"/>
        <v>-117.8176</v>
      </c>
      <c r="U14" s="1">
        <f t="shared" si="13"/>
        <v>29.216200000000001</v>
      </c>
      <c r="X14" s="1">
        <f t="shared" si="0"/>
        <v>76.682230094070675</v>
      </c>
      <c r="Y14" s="1">
        <f t="shared" si="14"/>
        <v>64.472920000000016</v>
      </c>
      <c r="Z14" s="1">
        <f t="shared" si="15"/>
        <v>369.76216000000005</v>
      </c>
      <c r="AA14" s="1">
        <f t="shared" si="16"/>
        <v>89.199984000000001</v>
      </c>
      <c r="AB14" s="1">
        <f t="shared" si="17"/>
        <v>330.25719200000003</v>
      </c>
      <c r="AC14" s="1">
        <f t="shared" si="18"/>
        <v>14.7463117178325</v>
      </c>
      <c r="AD14" s="1">
        <f t="shared" si="19"/>
        <v>28.334621038542252</v>
      </c>
      <c r="AE14" s="1">
        <f t="shared" si="20"/>
        <v>53.061685038542237</v>
      </c>
      <c r="AF14" s="1">
        <f t="shared" si="21"/>
        <v>2.0126064270459851</v>
      </c>
      <c r="AG14" s="1">
        <f t="shared" si="22"/>
        <v>36.473638952770102</v>
      </c>
      <c r="AH14" s="1">
        <f t="shared" si="23"/>
        <v>25.706616912517212</v>
      </c>
      <c r="AI14" s="1">
        <f t="shared" si="24"/>
        <v>14.742498308282444</v>
      </c>
      <c r="AJ14" s="1">
        <f t="shared" si="25"/>
        <v>1</v>
      </c>
      <c r="AK14" s="1">
        <f>(AL16+AL14*AK16)</f>
        <v>339.2</v>
      </c>
      <c r="AL14" s="4">
        <f>'Federstärke 55 GR'!I31</f>
        <v>36</v>
      </c>
      <c r="AM14" s="1">
        <f t="shared" si="26"/>
        <v>282.79247255215483</v>
      </c>
      <c r="AN14" s="1">
        <f t="shared" si="1"/>
        <v>4170.1459517106659</v>
      </c>
      <c r="AO14" s="1">
        <f t="shared" si="27"/>
        <v>1584.3870046121672</v>
      </c>
      <c r="AP14" s="1">
        <f t="shared" si="28"/>
        <v>5465.6188673950437</v>
      </c>
      <c r="AQ14" s="1">
        <f t="shared" si="29"/>
        <v>7050.0058720072111</v>
      </c>
      <c r="AR14" s="1">
        <f t="shared" si="30"/>
        <v>2879.8599202965452</v>
      </c>
      <c r="AT14" s="1">
        <f t="shared" si="31"/>
        <v>303.09577168347914</v>
      </c>
      <c r="AU14" s="1">
        <f t="shared" si="32"/>
        <v>4469.5447296015727</v>
      </c>
      <c r="AV14" s="1">
        <f t="shared" si="33"/>
        <v>2580.4611424056384</v>
      </c>
    </row>
    <row r="15" spans="1:48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2"/>
        <v>5.4470000000000001</v>
      </c>
      <c r="H15" s="1">
        <f t="shared" si="3"/>
        <v>7.3710000000000004</v>
      </c>
      <c r="J15" s="3">
        <f t="shared" si="4"/>
        <v>57.371000000000002</v>
      </c>
      <c r="L15" s="1">
        <f t="shared" si="5"/>
        <v>50.00035969870617</v>
      </c>
      <c r="M15" s="1">
        <f t="shared" si="6"/>
        <v>0.21311475409836028</v>
      </c>
      <c r="N15" s="1">
        <f t="shared" si="7"/>
        <v>15.492491803278694</v>
      </c>
      <c r="O15" s="1">
        <f t="shared" si="8"/>
        <v>-2.6232394366197318</v>
      </c>
      <c r="P15" s="1">
        <f t="shared" si="9"/>
        <v>204.5650316901413</v>
      </c>
      <c r="Q15" s="1">
        <f t="shared" si="10"/>
        <v>33.330206168467683</v>
      </c>
      <c r="R15" s="1">
        <f t="shared" si="11"/>
        <v>14.849404593279989</v>
      </c>
      <c r="S15" s="1">
        <v>371.1</v>
      </c>
      <c r="T15" s="1">
        <f t="shared" si="12"/>
        <v>-117.4752</v>
      </c>
      <c r="U15" s="1">
        <f t="shared" si="13"/>
        <v>31.897600000000001</v>
      </c>
      <c r="X15" s="1">
        <f t="shared" si="0"/>
        <v>77.010507833671625</v>
      </c>
      <c r="Y15" s="1">
        <f t="shared" si="14"/>
        <v>70.723389999999995</v>
      </c>
      <c r="Z15" s="1">
        <f t="shared" si="15"/>
        <v>369.21153000000004</v>
      </c>
      <c r="AA15" s="1">
        <f t="shared" si="16"/>
        <v>94.757812000000001</v>
      </c>
      <c r="AB15" s="1">
        <f t="shared" si="17"/>
        <v>329.281744</v>
      </c>
      <c r="AC15" s="1">
        <f t="shared" si="18"/>
        <v>18.882981912282986</v>
      </c>
      <c r="AD15" s="1">
        <f t="shared" si="19"/>
        <v>37.393183831532312</v>
      </c>
      <c r="AE15" s="1">
        <f t="shared" si="20"/>
        <v>61.427605831532318</v>
      </c>
      <c r="AF15" s="1">
        <f t="shared" si="21"/>
        <v>1.9554041641927105</v>
      </c>
      <c r="AG15" s="1">
        <f t="shared" si="22"/>
        <v>33.100306582826818</v>
      </c>
      <c r="AH15" s="1">
        <f t="shared" si="23"/>
        <v>33.730986944347087</v>
      </c>
      <c r="AI15" s="1">
        <f t="shared" si="24"/>
        <v>18.881582351067099</v>
      </c>
      <c r="AJ15" s="1">
        <f t="shared" si="25"/>
        <v>1</v>
      </c>
      <c r="AK15" s="1" t="s">
        <v>36</v>
      </c>
      <c r="AL15" s="1" t="s">
        <v>35</v>
      </c>
      <c r="AM15" s="1">
        <f t="shared" si="26"/>
        <v>284.47121925692613</v>
      </c>
      <c r="AN15" s="1">
        <f t="shared" si="1"/>
        <v>5371.6648877936241</v>
      </c>
      <c r="AO15" s="1">
        <f t="shared" si="27"/>
        <v>2090.9146603077925</v>
      </c>
      <c r="AP15" s="1">
        <f t="shared" si="28"/>
        <v>6327.3505386769866</v>
      </c>
      <c r="AQ15" s="1">
        <f t="shared" si="29"/>
        <v>8418.26519898478</v>
      </c>
      <c r="AR15" s="1">
        <f t="shared" si="30"/>
        <v>3046.6003111911559</v>
      </c>
      <c r="AT15" s="1">
        <f t="shared" si="31"/>
        <v>305.27973782949636</v>
      </c>
      <c r="AU15" s="1">
        <f t="shared" si="32"/>
        <v>5764.5917676208719</v>
      </c>
      <c r="AV15" s="1">
        <f t="shared" si="33"/>
        <v>2653.6734313639081</v>
      </c>
    </row>
    <row r="16" spans="1:48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2"/>
        <v>5.343</v>
      </c>
      <c r="H16" s="1">
        <f t="shared" si="3"/>
        <v>7.6550000000000002</v>
      </c>
      <c r="J16" s="3">
        <f t="shared" si="4"/>
        <v>57.655000000000001</v>
      </c>
      <c r="L16" s="1">
        <f t="shared" si="5"/>
        <v>50.00018440965993</v>
      </c>
      <c r="M16" s="1">
        <f t="shared" si="6"/>
        <v>0.35600907029478551</v>
      </c>
      <c r="N16" s="1">
        <f t="shared" si="7"/>
        <v>14.972580498866204</v>
      </c>
      <c r="O16" s="1">
        <f t="shared" si="8"/>
        <v>-3.085201793721982</v>
      </c>
      <c r="P16" s="1">
        <f t="shared" si="9"/>
        <v>225.261286995516</v>
      </c>
      <c r="Q16" s="1">
        <f t="shared" si="10"/>
        <v>30.554463938194921</v>
      </c>
      <c r="R16" s="1">
        <f t="shared" si="11"/>
        <v>18.363956549425424</v>
      </c>
      <c r="S16" s="1" t="s">
        <v>32</v>
      </c>
      <c r="T16" s="1">
        <f t="shared" si="12"/>
        <v>-117.15409999999999</v>
      </c>
      <c r="U16" s="1">
        <f t="shared" si="13"/>
        <v>34.528500000000001</v>
      </c>
      <c r="X16" s="1">
        <f t="shared" si="0"/>
        <v>77.408197260109347</v>
      </c>
      <c r="Y16" s="1">
        <f t="shared" si="14"/>
        <v>76.905470000000008</v>
      </c>
      <c r="Z16" s="1">
        <f t="shared" si="15"/>
        <v>368.50340000000006</v>
      </c>
      <c r="AA16" s="1">
        <f t="shared" si="16"/>
        <v>100.23886999999999</v>
      </c>
      <c r="AB16" s="1">
        <f t="shared" si="17"/>
        <v>328.16014200000001</v>
      </c>
      <c r="AC16" s="1">
        <f t="shared" si="18"/>
        <v>22.956688615896635</v>
      </c>
      <c r="AD16" s="1">
        <f t="shared" si="19"/>
        <v>46.351006061805087</v>
      </c>
      <c r="AE16" s="1">
        <f t="shared" si="20"/>
        <v>69.684406061805078</v>
      </c>
      <c r="AF16" s="1">
        <f t="shared" si="21"/>
        <v>1.8965219402512459</v>
      </c>
      <c r="AG16" s="1">
        <f t="shared" si="22"/>
        <v>29.496165899673841</v>
      </c>
      <c r="AH16" s="1">
        <f t="shared" si="23"/>
        <v>41.296238543786572</v>
      </c>
      <c r="AI16" s="1">
        <f t="shared" si="24"/>
        <v>22.932281994361148</v>
      </c>
      <c r="AJ16" s="1">
        <f t="shared" si="25"/>
        <v>1</v>
      </c>
      <c r="AK16" s="1">
        <f>'Federstärke 55 GR'!H31</f>
        <v>7.2</v>
      </c>
      <c r="AL16" s="1">
        <f>'Federstärke 55 GR'!G31</f>
        <v>80</v>
      </c>
      <c r="AM16" s="1">
        <f t="shared" si="26"/>
        <v>286.50492344584336</v>
      </c>
      <c r="AN16" s="1">
        <f t="shared" si="1"/>
        <v>6577.204314467529</v>
      </c>
      <c r="AO16" s="1">
        <f t="shared" si="27"/>
        <v>2591.8092059579553</v>
      </c>
      <c r="AP16" s="1">
        <f t="shared" si="28"/>
        <v>7177.8422463962324</v>
      </c>
      <c r="AQ16" s="1">
        <f t="shared" si="29"/>
        <v>9769.6514523541882</v>
      </c>
      <c r="AR16" s="1">
        <f t="shared" si="30"/>
        <v>3192.4471378866592</v>
      </c>
      <c r="AT16" s="1">
        <f t="shared" si="31"/>
        <v>307.92548604570123</v>
      </c>
      <c r="AU16" s="1">
        <f t="shared" si="32"/>
        <v>7068.9495000497873</v>
      </c>
      <c r="AV16" s="1">
        <f t="shared" si="33"/>
        <v>2700.7019523044009</v>
      </c>
    </row>
    <row r="17" spans="1:48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2"/>
        <v>5.1859999999999999</v>
      </c>
      <c r="H17" s="1">
        <f t="shared" si="3"/>
        <v>7.8780000000000001</v>
      </c>
      <c r="J17" s="3">
        <f t="shared" si="4"/>
        <v>57.878</v>
      </c>
      <c r="L17" s="1">
        <f t="shared" si="5"/>
        <v>50.000696895143371</v>
      </c>
      <c r="M17" s="1">
        <f t="shared" si="6"/>
        <v>0.52030456852791884</v>
      </c>
      <c r="N17" s="1">
        <f t="shared" si="7"/>
        <v>14.266063451776647</v>
      </c>
      <c r="O17" s="1">
        <f t="shared" si="8"/>
        <v>-3.9750000000001022</v>
      </c>
      <c r="P17" s="1">
        <f t="shared" si="9"/>
        <v>262.55375000000379</v>
      </c>
      <c r="Q17" s="1">
        <f t="shared" si="10"/>
        <v>27.61633641984001</v>
      </c>
      <c r="R17" s="1">
        <f t="shared" si="11"/>
        <v>21.501937731135033</v>
      </c>
      <c r="S17" s="1" t="s">
        <v>38</v>
      </c>
      <c r="T17" s="1">
        <f t="shared" si="12"/>
        <v>-116.8506</v>
      </c>
      <c r="U17" s="1">
        <f t="shared" si="13"/>
        <v>37.103799999999993</v>
      </c>
      <c r="X17" s="1">
        <f t="shared" si="0"/>
        <v>77.872138938133688</v>
      </c>
      <c r="Y17" s="1">
        <f t="shared" si="14"/>
        <v>83.010169999999988</v>
      </c>
      <c r="Z17" s="1">
        <f t="shared" si="15"/>
        <v>367.64438999999999</v>
      </c>
      <c r="AA17" s="1">
        <f t="shared" si="16"/>
        <v>105.636156</v>
      </c>
      <c r="AB17" s="1">
        <f t="shared" si="17"/>
        <v>326.899632</v>
      </c>
      <c r="AC17" s="1">
        <f t="shared" si="18"/>
        <v>26.95109187200061</v>
      </c>
      <c r="AD17" s="1">
        <f t="shared" si="19"/>
        <v>55.393833580159978</v>
      </c>
      <c r="AE17" s="1">
        <f t="shared" si="20"/>
        <v>78.019819580159989</v>
      </c>
      <c r="AF17" s="1">
        <f t="shared" si="21"/>
        <v>1.8335914379116656</v>
      </c>
      <c r="AG17" s="1">
        <f t="shared" si="22"/>
        <v>25.490003170219822</v>
      </c>
      <c r="AH17" s="1">
        <f t="shared" si="23"/>
        <v>48.369019076241671</v>
      </c>
      <c r="AI17" s="1">
        <f t="shared" si="24"/>
        <v>26.867081345106637</v>
      </c>
      <c r="AJ17" s="1">
        <f t="shared" si="25"/>
        <v>1</v>
      </c>
      <c r="AL17" s="1" t="s">
        <v>46</v>
      </c>
      <c r="AM17" s="1">
        <f t="shared" si="26"/>
        <v>288.87742839892422</v>
      </c>
      <c r="AN17" s="1">
        <f t="shared" si="1"/>
        <v>7785.5621125266853</v>
      </c>
      <c r="AO17" s="1">
        <f t="shared" si="27"/>
        <v>3097.4569923018057</v>
      </c>
      <c r="AP17" s="1">
        <f t="shared" si="28"/>
        <v>8036.4315158543805</v>
      </c>
      <c r="AQ17" s="1">
        <f t="shared" si="29"/>
        <v>11133.888508156186</v>
      </c>
      <c r="AR17" s="1">
        <f t="shared" si="30"/>
        <v>3348.3263956295004</v>
      </c>
      <c r="AT17" s="1">
        <f t="shared" si="31"/>
        <v>311.01199724126155</v>
      </c>
      <c r="AU17" s="1">
        <f t="shared" si="32"/>
        <v>8382.1129109436406</v>
      </c>
      <c r="AV17" s="1">
        <f t="shared" si="33"/>
        <v>2751.7755972125451</v>
      </c>
    </row>
    <row r="18" spans="1:48" ht="15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2"/>
        <v>4.9809999999999999</v>
      </c>
      <c r="H18" s="1">
        <f t="shared" si="3"/>
        <v>8.0380000000000003</v>
      </c>
      <c r="J18" s="3">
        <f t="shared" si="4"/>
        <v>58.037999999999997</v>
      </c>
      <c r="L18" s="1">
        <f t="shared" si="5"/>
        <v>49.999954929979687</v>
      </c>
      <c r="M18" s="1">
        <f t="shared" si="6"/>
        <v>0.71469740634005918</v>
      </c>
      <c r="N18" s="1">
        <f t="shared" si="7"/>
        <v>13.354429394812662</v>
      </c>
      <c r="O18" s="1">
        <f t="shared" si="8"/>
        <v>-5.8899999999999029</v>
      </c>
      <c r="P18" s="1">
        <f t="shared" si="9"/>
        <v>340.67334999999633</v>
      </c>
      <c r="Q18" s="1">
        <f t="shared" si="10"/>
        <v>24.77925183150591</v>
      </c>
      <c r="R18" s="1">
        <f t="shared" si="11"/>
        <v>24.386881712430764</v>
      </c>
      <c r="S18" s="1">
        <f>(3.9+AL10/2)/50</f>
        <v>0.29799999999999999</v>
      </c>
      <c r="T18" s="1">
        <f t="shared" si="12"/>
        <v>-116.5547</v>
      </c>
      <c r="U18" s="1">
        <f t="shared" si="13"/>
        <v>39.623700000000007</v>
      </c>
      <c r="X18" s="1">
        <f t="shared" si="0"/>
        <v>78.405433981198001</v>
      </c>
      <c r="Y18" s="1">
        <f t="shared" si="14"/>
        <v>89.043190000000024</v>
      </c>
      <c r="Z18" s="1">
        <f t="shared" si="15"/>
        <v>366.61985999999996</v>
      </c>
      <c r="AA18" s="1">
        <f t="shared" si="16"/>
        <v>110.95407400000002</v>
      </c>
      <c r="AB18" s="1">
        <f t="shared" si="17"/>
        <v>325.48691399999996</v>
      </c>
      <c r="AC18" s="1">
        <f t="shared" si="18"/>
        <v>30.760732670203716</v>
      </c>
      <c r="AD18" s="1">
        <f t="shared" si="19"/>
        <v>64.263938168494121</v>
      </c>
      <c r="AE18" s="1">
        <f t="shared" si="20"/>
        <v>86.174822168494103</v>
      </c>
      <c r="AF18" s="1">
        <f t="shared" si="21"/>
        <v>1.7700917453360698</v>
      </c>
      <c r="AG18" s="1">
        <f t="shared" si="22"/>
        <v>21.380230282836834</v>
      </c>
      <c r="AH18" s="1">
        <f t="shared" si="23"/>
        <v>54.959243854068127</v>
      </c>
      <c r="AI18" s="1">
        <f t="shared" si="24"/>
        <v>30.572362141637363</v>
      </c>
      <c r="AJ18" s="1">
        <f t="shared" si="25"/>
        <v>1</v>
      </c>
      <c r="AK18" s="1" t="s">
        <v>47</v>
      </c>
      <c r="AL18" s="4" t="str">
        <f>'Federstärke 55NR'!A22</f>
        <v>Feder</v>
      </c>
      <c r="AM18" s="1">
        <f t="shared" si="26"/>
        <v>291.60459259014652</v>
      </c>
      <c r="AN18" s="1">
        <f t="shared" si="1"/>
        <v>8969.9709180691643</v>
      </c>
      <c r="AO18" s="1">
        <f t="shared" si="27"/>
        <v>3593.446630567686</v>
      </c>
      <c r="AP18" s="1">
        <f t="shared" si="28"/>
        <v>8876.4375574657352</v>
      </c>
      <c r="AQ18" s="1">
        <f t="shared" si="29"/>
        <v>12469.884188033422</v>
      </c>
      <c r="AR18" s="1">
        <f t="shared" si="30"/>
        <v>3499.9132699642578</v>
      </c>
      <c r="AT18" s="1">
        <f t="shared" si="31"/>
        <v>314.55990250375982</v>
      </c>
      <c r="AU18" s="1">
        <f t="shared" si="32"/>
        <v>9676.0930696835003</v>
      </c>
      <c r="AV18" s="1">
        <f t="shared" si="33"/>
        <v>2793.7911183499218</v>
      </c>
    </row>
    <row r="19" spans="1:48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2"/>
        <v>4.7329999999999997</v>
      </c>
      <c r="H19" s="1">
        <f t="shared" si="3"/>
        <v>8.1379999999999999</v>
      </c>
      <c r="J19" s="3">
        <f t="shared" si="4"/>
        <v>58.137999999999998</v>
      </c>
      <c r="L19" s="1">
        <f t="shared" si="5"/>
        <v>50.000850162772238</v>
      </c>
      <c r="M19" s="1">
        <f t="shared" si="6"/>
        <v>0.94719471947194434</v>
      </c>
      <c r="N19" s="1">
        <f t="shared" si="7"/>
        <v>12.252699669967024</v>
      </c>
      <c r="O19" s="1">
        <f t="shared" si="8"/>
        <v>-13.625000000000245</v>
      </c>
      <c r="P19" s="1">
        <f t="shared" si="9"/>
        <v>651.08362500000953</v>
      </c>
      <c r="Q19" s="1">
        <f t="shared" si="10"/>
        <v>21.919516504826845</v>
      </c>
      <c r="R19" s="1">
        <f t="shared" si="11"/>
        <v>26.888400121733625</v>
      </c>
      <c r="S19" s="1" t="s">
        <v>23</v>
      </c>
      <c r="T19" s="1">
        <f t="shared" si="12"/>
        <v>-116.2689</v>
      </c>
      <c r="U19" s="1">
        <f t="shared" si="13"/>
        <v>42.087900000000005</v>
      </c>
      <c r="X19" s="1">
        <f t="shared" si="0"/>
        <v>78.998774177957969</v>
      </c>
      <c r="Y19" s="1">
        <f t="shared" si="14"/>
        <v>95.008480000000006</v>
      </c>
      <c r="Z19" s="1">
        <f t="shared" si="15"/>
        <v>365.45177000000001</v>
      </c>
      <c r="AA19" s="1">
        <f t="shared" si="16"/>
        <v>116.19851800000001</v>
      </c>
      <c r="AB19" s="1">
        <f t="shared" si="17"/>
        <v>323.94193799999999</v>
      </c>
      <c r="AC19" s="1">
        <f t="shared" si="18"/>
        <v>34.513402433450523</v>
      </c>
      <c r="AD19" s="1">
        <f t="shared" si="19"/>
        <v>73.088963495173161</v>
      </c>
      <c r="AE19" s="1">
        <f t="shared" si="20"/>
        <v>94.279001495173162</v>
      </c>
      <c r="AF19" s="1">
        <f t="shared" si="21"/>
        <v>1.7047043281169609</v>
      </c>
      <c r="AG19" s="1">
        <f t="shared" si="22"/>
        <v>17.057900676788421</v>
      </c>
      <c r="AH19" s="1">
        <f t="shared" si="23"/>
        <v>61.05767929285274</v>
      </c>
      <c r="AI19" s="1">
        <f t="shared" si="24"/>
        <v>34.169279171119115</v>
      </c>
      <c r="AJ19" s="1">
        <f t="shared" si="25"/>
        <v>1</v>
      </c>
      <c r="AK19" s="1" t="s">
        <v>35</v>
      </c>
      <c r="AM19" s="1">
        <f t="shared" si="26"/>
        <v>294.63881568833767</v>
      </c>
      <c r="AN19" s="1">
        <f t="shared" si="1"/>
        <v>10168.988018366854</v>
      </c>
      <c r="AO19" s="1">
        <f t="shared" si="27"/>
        <v>4086.9155717595977</v>
      </c>
      <c r="AP19" s="1">
        <f t="shared" si="28"/>
        <v>9711.2085490103127</v>
      </c>
      <c r="AQ19" s="1">
        <f t="shared" si="29"/>
        <v>13798.124120769909</v>
      </c>
      <c r="AR19" s="1">
        <f t="shared" si="30"/>
        <v>3629.1361024030557</v>
      </c>
      <c r="AT19" s="1">
        <f t="shared" si="31"/>
        <v>318.50727616476451</v>
      </c>
      <c r="AU19" s="1">
        <f t="shared" si="32"/>
        <v>10992.769800256681</v>
      </c>
      <c r="AV19" s="1">
        <f t="shared" si="33"/>
        <v>2805.3543205132282</v>
      </c>
    </row>
    <row r="20" spans="1:48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2"/>
        <v>4.4459999999999997</v>
      </c>
      <c r="H20" s="1">
        <f t="shared" si="3"/>
        <v>8.1780000000000008</v>
      </c>
      <c r="J20" s="3">
        <f t="shared" si="4"/>
        <v>58.177999999999997</v>
      </c>
      <c r="L20" s="1">
        <f t="shared" si="5"/>
        <v>50.00021209955014</v>
      </c>
      <c r="M20" s="1">
        <f t="shared" si="6"/>
        <v>1.2393822393822367</v>
      </c>
      <c r="N20" s="1">
        <f t="shared" si="7"/>
        <v>10.88625482625485</v>
      </c>
      <c r="O20" s="1">
        <f t="shared" si="8"/>
        <v>28.111111111110059</v>
      </c>
      <c r="P20" s="1">
        <f t="shared" si="9"/>
        <v>-1016.5397777777353</v>
      </c>
      <c r="Q20" s="1">
        <f t="shared" si="10"/>
        <v>19.117229812573793</v>
      </c>
      <c r="R20" s="1">
        <f t="shared" si="11"/>
        <v>29.136682509019991</v>
      </c>
      <c r="S20" s="1">
        <f>-((645.5+65)-AL8/2)/50</f>
        <v>-6.65</v>
      </c>
      <c r="T20" s="1">
        <f t="shared" si="12"/>
        <v>-115.9816</v>
      </c>
      <c r="U20" s="1">
        <f t="shared" si="13"/>
        <v>44.497199999999999</v>
      </c>
      <c r="X20" s="1">
        <f t="shared" si="0"/>
        <v>79.657106314502784</v>
      </c>
      <c r="Y20" s="1">
        <f t="shared" si="14"/>
        <v>100.90377000000001</v>
      </c>
      <c r="Z20" s="1">
        <f t="shared" si="15"/>
        <v>364.12081000000001</v>
      </c>
      <c r="AA20" s="1">
        <f t="shared" si="16"/>
        <v>121.365944</v>
      </c>
      <c r="AB20" s="1">
        <f t="shared" si="17"/>
        <v>322.24805199999997</v>
      </c>
      <c r="AC20" s="1">
        <f t="shared" si="18"/>
        <v>38.096236049189962</v>
      </c>
      <c r="AD20" s="1">
        <f t="shared" si="19"/>
        <v>81.786540187426212</v>
      </c>
      <c r="AE20" s="1">
        <f t="shared" si="20"/>
        <v>102.2487141874262</v>
      </c>
      <c r="AF20" s="1">
        <f t="shared" si="21"/>
        <v>1.6385636609545842</v>
      </c>
      <c r="AG20" s="1">
        <f t="shared" si="22"/>
        <v>12.643025683077312</v>
      </c>
      <c r="AH20" s="1">
        <f t="shared" si="23"/>
        <v>66.678763991074391</v>
      </c>
      <c r="AI20" s="1">
        <f t="shared" si="24"/>
        <v>37.5420814820544</v>
      </c>
      <c r="AJ20" s="1">
        <f t="shared" si="25"/>
        <v>1</v>
      </c>
      <c r="AK20" s="1">
        <v>32</v>
      </c>
      <c r="AL20" s="1" t="s">
        <v>51</v>
      </c>
      <c r="AM20" s="1">
        <f t="shared" si="26"/>
        <v>298.00539456820053</v>
      </c>
      <c r="AN20" s="1">
        <f t="shared" si="1"/>
        <v>11352.883855402159</v>
      </c>
      <c r="AO20" s="1">
        <f t="shared" si="27"/>
        <v>4573.2579676603118</v>
      </c>
      <c r="AP20" s="1">
        <f t="shared" si="28"/>
        <v>10532.128804875836</v>
      </c>
      <c r="AQ20" s="1">
        <f t="shared" si="29"/>
        <v>15105.386772536149</v>
      </c>
      <c r="AR20" s="1">
        <f t="shared" si="30"/>
        <v>3752.5029171339902</v>
      </c>
      <c r="AT20" s="1">
        <f t="shared" si="31"/>
        <v>322.8870282027699</v>
      </c>
      <c r="AU20" s="1">
        <f t="shared" si="32"/>
        <v>12300.780443634178</v>
      </c>
      <c r="AV20" s="1">
        <f t="shared" si="33"/>
        <v>2804.6063289019712</v>
      </c>
    </row>
    <row r="21" spans="1:48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2"/>
        <v>4.125</v>
      </c>
      <c r="H21" s="2">
        <f t="shared" si="3"/>
        <v>8.16</v>
      </c>
      <c r="J21" s="3">
        <f t="shared" si="4"/>
        <v>58.16</v>
      </c>
      <c r="L21" s="2">
        <f t="shared" si="5"/>
        <v>49.999934599957228</v>
      </c>
      <c r="M21" s="1">
        <f t="shared" si="6"/>
        <v>1.6313364055299504</v>
      </c>
      <c r="N21" s="1">
        <f t="shared" si="7"/>
        <v>9.1039677419355112</v>
      </c>
      <c r="O21" s="1">
        <f t="shared" si="8"/>
        <v>6.3378378378380198</v>
      </c>
      <c r="P21" s="1">
        <f t="shared" si="9"/>
        <v>-145.34825675676427</v>
      </c>
      <c r="Q21" s="1">
        <f t="shared" si="10"/>
        <v>16.408390257618212</v>
      </c>
      <c r="R21" s="1">
        <f t="shared" si="11"/>
        <v>31.319588254363307</v>
      </c>
      <c r="S21" s="1"/>
      <c r="T21" s="1">
        <f t="shared" si="12"/>
        <v>-115.69279999999999</v>
      </c>
      <c r="U21" s="1">
        <f t="shared" si="13"/>
        <v>46.851399999999991</v>
      </c>
      <c r="X21" s="1">
        <f t="shared" si="0"/>
        <v>80.373873104386348</v>
      </c>
      <c r="Y21" s="1">
        <f t="shared" si="14"/>
        <v>106.73335999999999</v>
      </c>
      <c r="Z21" s="1">
        <f t="shared" si="15"/>
        <v>362.64161999999999</v>
      </c>
      <c r="AA21" s="1">
        <f t="shared" si="16"/>
        <v>126.46194800000001</v>
      </c>
      <c r="AB21" s="1">
        <f t="shared" si="17"/>
        <v>320.41855600000002</v>
      </c>
      <c r="AC21" s="1">
        <f t="shared" si="18"/>
        <v>41.344042347069497</v>
      </c>
      <c r="AD21" s="1">
        <f t="shared" si="19"/>
        <v>90.324969742381782</v>
      </c>
      <c r="AE21" s="1">
        <f t="shared" si="20"/>
        <v>110.0535577423818</v>
      </c>
      <c r="AF21" s="1">
        <f t="shared" si="21"/>
        <v>1.5729294740639539</v>
      </c>
      <c r="AG21" s="1">
        <f t="shared" si="22"/>
        <v>8.2339090589715482</v>
      </c>
      <c r="AH21" s="1">
        <f t="shared" si="23"/>
        <v>71.847451444139892</v>
      </c>
      <c r="AI21" s="1">
        <f t="shared" si="24"/>
        <v>40.527863189776582</v>
      </c>
      <c r="AJ21" s="1">
        <f t="shared" si="25"/>
        <v>1</v>
      </c>
      <c r="AK21" s="2" t="s">
        <v>36</v>
      </c>
      <c r="AL21" s="2">
        <f>SIGN(AR89)</f>
        <v>1</v>
      </c>
      <c r="AM21" s="1">
        <f t="shared" si="26"/>
        <v>301.67079657830715</v>
      </c>
      <c r="AN21" s="1">
        <f t="shared" si="1"/>
        <v>12472.290188607718</v>
      </c>
      <c r="AO21" s="1">
        <f t="shared" si="27"/>
        <v>5050.7013330847622</v>
      </c>
      <c r="AP21" s="1">
        <f t="shared" si="28"/>
        <v>11336.066715254039</v>
      </c>
      <c r="AQ21" s="1">
        <f t="shared" si="29"/>
        <v>16386.768048338803</v>
      </c>
      <c r="AR21" s="1">
        <f t="shared" si="30"/>
        <v>3914.4778597310851</v>
      </c>
      <c r="AT21" s="1">
        <f t="shared" si="31"/>
        <v>327.65553430250725</v>
      </c>
      <c r="AU21" s="1">
        <f t="shared" si="32"/>
        <v>13546.604285454541</v>
      </c>
      <c r="AV21" s="1">
        <f t="shared" si="33"/>
        <v>2840.1637628842618</v>
      </c>
    </row>
    <row r="22" spans="1:48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2"/>
        <v>3.7709999999999999</v>
      </c>
      <c r="H22" s="1">
        <f t="shared" si="3"/>
        <v>8.0860000000000003</v>
      </c>
      <c r="J22" s="3">
        <f t="shared" si="4"/>
        <v>58.085999999999999</v>
      </c>
      <c r="L22" s="1">
        <f t="shared" si="5"/>
        <v>50.000344258814856</v>
      </c>
      <c r="M22" s="1">
        <f t="shared" si="6"/>
        <v>2.1404494382022574</v>
      </c>
      <c r="N22" s="1">
        <f t="shared" si="7"/>
        <v>7.0522415730336387</v>
      </c>
      <c r="O22" s="1">
        <f t="shared" si="8"/>
        <v>3.4330708661418576</v>
      </c>
      <c r="P22" s="1">
        <f t="shared" si="9"/>
        <v>-28.761929133863546</v>
      </c>
      <c r="Q22" s="1">
        <f t="shared" si="10"/>
        <v>13.853309999658562</v>
      </c>
      <c r="R22" s="1">
        <f t="shared" si="11"/>
        <v>33.178430392527702</v>
      </c>
      <c r="T22" s="1">
        <f t="shared" si="12"/>
        <v>-115.4016</v>
      </c>
      <c r="U22" s="1">
        <f t="shared" si="13"/>
        <v>49.154999999999994</v>
      </c>
      <c r="X22" s="1">
        <f t="shared" si="0"/>
        <v>81.144632426057598</v>
      </c>
      <c r="Y22" s="1">
        <f t="shared" si="14"/>
        <v>112.50557000000001</v>
      </c>
      <c r="Z22" s="1">
        <f t="shared" si="15"/>
        <v>361.01655</v>
      </c>
      <c r="AA22" s="1">
        <f t="shared" si="16"/>
        <v>131.49418</v>
      </c>
      <c r="AB22" s="1">
        <f t="shared" si="17"/>
        <v>318.45515200000006</v>
      </c>
      <c r="AC22" s="1">
        <f t="shared" si="18"/>
        <v>44.552480446388628</v>
      </c>
      <c r="AD22" s="1">
        <f t="shared" si="19"/>
        <v>98.652260000341442</v>
      </c>
      <c r="AE22" s="1">
        <f t="shared" si="20"/>
        <v>117.64087000034144</v>
      </c>
      <c r="AF22" s="1">
        <f t="shared" si="21"/>
        <v>1.5081860629728174</v>
      </c>
      <c r="AG22" s="1">
        <f t="shared" si="22"/>
        <v>3.8633407621896225</v>
      </c>
      <c r="AH22" s="1">
        <f t="shared" si="23"/>
        <v>76.596445415790399</v>
      </c>
      <c r="AI22" s="1">
        <f t="shared" si="24"/>
        <v>43.418015023262697</v>
      </c>
      <c r="AJ22" s="1">
        <f t="shared" si="25"/>
        <v>1</v>
      </c>
      <c r="AK22" s="1">
        <v>2.7</v>
      </c>
      <c r="AM22" s="1">
        <f t="shared" si="26"/>
        <v>305.61230559746951</v>
      </c>
      <c r="AN22" s="1">
        <f t="shared" si="1"/>
        <v>13615.786269307007</v>
      </c>
      <c r="AO22" s="1">
        <f t="shared" si="27"/>
        <v>5516.3384224390929</v>
      </c>
      <c r="AP22" s="1">
        <f t="shared" si="28"/>
        <v>12117.597814385172</v>
      </c>
      <c r="AQ22" s="1">
        <f t="shared" si="29"/>
        <v>17633.936236824266</v>
      </c>
      <c r="AR22" s="1">
        <f t="shared" si="30"/>
        <v>4018.1499675172581</v>
      </c>
      <c r="AT22" s="1">
        <f t="shared" si="31"/>
        <v>332.78324191772174</v>
      </c>
      <c r="AU22" s="1">
        <f t="shared" si="32"/>
        <v>14826.318878425114</v>
      </c>
      <c r="AV22" s="1">
        <f t="shared" si="33"/>
        <v>2807.6173583991513</v>
      </c>
    </row>
    <row r="23" spans="1:48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2"/>
        <v>3.39</v>
      </c>
      <c r="H23" s="1">
        <f t="shared" si="3"/>
        <v>7.9589999999999996</v>
      </c>
      <c r="J23" s="3">
        <f t="shared" si="4"/>
        <v>57.959000000000003</v>
      </c>
      <c r="L23" s="1">
        <f t="shared" si="5"/>
        <v>50.000771234051989</v>
      </c>
      <c r="M23" s="1">
        <f t="shared" si="6"/>
        <v>2.8865248226950353</v>
      </c>
      <c r="N23" s="1">
        <f t="shared" si="7"/>
        <v>4.3031773049645388</v>
      </c>
      <c r="O23" s="1">
        <f t="shared" si="8"/>
        <v>2.2625698324022152</v>
      </c>
      <c r="P23" s="1">
        <f t="shared" si="9"/>
        <v>18.400983240224306</v>
      </c>
      <c r="Q23" s="1">
        <f t="shared" si="10"/>
        <v>11.29713373126779</v>
      </c>
      <c r="R23" s="1">
        <f t="shared" si="11"/>
        <v>34.761045593092128</v>
      </c>
      <c r="T23" s="1">
        <f t="shared" si="12"/>
        <v>-115.10180000000001</v>
      </c>
      <c r="U23" s="1">
        <f t="shared" si="13"/>
        <v>51.405999999999999</v>
      </c>
      <c r="X23" s="1">
        <f t="shared" si="0"/>
        <v>81.969125597629713</v>
      </c>
      <c r="Y23" s="1">
        <f t="shared" si="14"/>
        <v>118.21176</v>
      </c>
      <c r="Z23" s="1">
        <f t="shared" si="15"/>
        <v>359.24790000000007</v>
      </c>
      <c r="AA23" s="1">
        <f t="shared" si="16"/>
        <v>136.45534000000001</v>
      </c>
      <c r="AB23" s="1">
        <f t="shared" si="17"/>
        <v>316.36143600000008</v>
      </c>
      <c r="AC23" s="1">
        <f t="shared" si="18"/>
        <v>47.647197533175252</v>
      </c>
      <c r="AD23" s="1">
        <f t="shared" si="19"/>
        <v>106.91462626873221</v>
      </c>
      <c r="AE23" s="1">
        <f t="shared" si="20"/>
        <v>125.15820626873221</v>
      </c>
      <c r="AF23" s="1">
        <f t="shared" si="21"/>
        <v>1.4426383680132306</v>
      </c>
      <c r="AG23" s="1">
        <f t="shared" si="22"/>
        <v>-0.58776309617222466</v>
      </c>
      <c r="AH23" s="1">
        <f t="shared" si="23"/>
        <v>80.902184072398512</v>
      </c>
      <c r="AI23" s="1">
        <f t="shared" si="24"/>
        <v>46.141138479306385</v>
      </c>
      <c r="AJ23" s="1">
        <f t="shared" si="25"/>
        <v>1</v>
      </c>
      <c r="AM23" s="1">
        <f t="shared" si="26"/>
        <v>309.82859877825501</v>
      </c>
      <c r="AN23" s="1">
        <f t="shared" si="1"/>
        <v>14762.464447414417</v>
      </c>
      <c r="AO23" s="1">
        <f t="shared" si="27"/>
        <v>5978.3451570686993</v>
      </c>
      <c r="AP23" s="1">
        <f t="shared" si="28"/>
        <v>12891.921036710763</v>
      </c>
      <c r="AQ23" s="1">
        <f t="shared" si="29"/>
        <v>18870.266193779462</v>
      </c>
      <c r="AR23" s="1">
        <f t="shared" si="30"/>
        <v>4107.8017463650449</v>
      </c>
      <c r="AT23" s="1">
        <f t="shared" si="31"/>
        <v>338.26843008955672</v>
      </c>
      <c r="AU23" s="1">
        <f t="shared" si="32"/>
        <v>16117.542707714192</v>
      </c>
      <c r="AV23" s="1">
        <f t="shared" si="33"/>
        <v>2752.7234860652698</v>
      </c>
    </row>
    <row r="24" spans="1:48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2"/>
        <v>2.9830000000000001</v>
      </c>
      <c r="H24" s="1">
        <f t="shared" si="3"/>
        <v>7.78</v>
      </c>
      <c r="J24" s="3">
        <f t="shared" si="4"/>
        <v>57.78</v>
      </c>
      <c r="L24" s="1">
        <f t="shared" si="5"/>
        <v>50.000624996093798</v>
      </c>
      <c r="M24" s="1">
        <f t="shared" si="6"/>
        <v>4.0280373831775966</v>
      </c>
      <c r="N24" s="1">
        <f t="shared" si="7"/>
        <v>0.65181308411200334</v>
      </c>
      <c r="O24" s="1">
        <f t="shared" si="8"/>
        <v>1.6563876651981995</v>
      </c>
      <c r="P24" s="1">
        <f t="shared" si="9"/>
        <v>42.779907488988457</v>
      </c>
      <c r="Q24" s="1">
        <f t="shared" si="10"/>
        <v>8.8816012932906521</v>
      </c>
      <c r="R24" s="1">
        <f t="shared" si="11"/>
        <v>36.101328573909235</v>
      </c>
      <c r="T24" s="1">
        <f t="shared" si="12"/>
        <v>-114.79</v>
      </c>
      <c r="U24" s="1">
        <f t="shared" si="13"/>
        <v>53.609000000000002</v>
      </c>
      <c r="X24" s="1">
        <f t="shared" si="0"/>
        <v>82.846081989433856</v>
      </c>
      <c r="Y24" s="1">
        <f t="shared" si="14"/>
        <v>123.86060000000001</v>
      </c>
      <c r="Z24" s="1">
        <f t="shared" si="15"/>
        <v>357.33070000000004</v>
      </c>
      <c r="AA24" s="1">
        <f t="shared" si="16"/>
        <v>141.35278</v>
      </c>
      <c r="AB24" s="1">
        <f t="shared" si="17"/>
        <v>314.13246000000004</v>
      </c>
      <c r="AC24" s="1">
        <f t="shared" si="18"/>
        <v>50.650849537725847</v>
      </c>
      <c r="AD24" s="1">
        <f t="shared" si="19"/>
        <v>114.97899870670935</v>
      </c>
      <c r="AE24" s="1">
        <f t="shared" si="20"/>
        <v>132.47117870670934</v>
      </c>
      <c r="AF24" s="1">
        <f t="shared" si="21"/>
        <v>1.378144598530697</v>
      </c>
      <c r="AG24" s="1">
        <f t="shared" si="22"/>
        <v>-4.9656569430887885</v>
      </c>
      <c r="AH24" s="1">
        <f t="shared" si="23"/>
        <v>84.822597012121761</v>
      </c>
      <c r="AI24" s="1">
        <f t="shared" si="24"/>
        <v>48.721268438212526</v>
      </c>
      <c r="AJ24" s="1">
        <f t="shared" si="25"/>
        <v>1</v>
      </c>
      <c r="AK24" s="1" t="s">
        <v>48</v>
      </c>
      <c r="AM24" s="1">
        <f t="shared" si="26"/>
        <v>314.31317837466304</v>
      </c>
      <c r="AN24" s="1">
        <f t="shared" si="1"/>
        <v>15920.229505579444</v>
      </c>
      <c r="AO24" s="1">
        <f t="shared" si="27"/>
        <v>6429.280670683067</v>
      </c>
      <c r="AP24" s="1">
        <f t="shared" si="28"/>
        <v>13645.193762684597</v>
      </c>
      <c r="AQ24" s="1">
        <f t="shared" si="29"/>
        <v>20074.474433367664</v>
      </c>
      <c r="AR24" s="1">
        <f t="shared" si="30"/>
        <v>4154.2449277882206</v>
      </c>
      <c r="AT24" s="1">
        <f t="shared" si="31"/>
        <v>344.1026455729513</v>
      </c>
      <c r="AU24" s="1">
        <f t="shared" si="32"/>
        <v>17429.091326448961</v>
      </c>
      <c r="AV24" s="1">
        <f t="shared" si="33"/>
        <v>2645.3831069187036</v>
      </c>
    </row>
    <row r="25" spans="1:48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2"/>
        <v>2.552</v>
      </c>
      <c r="H25" s="1">
        <f t="shared" si="3"/>
        <v>7.5529999999999999</v>
      </c>
      <c r="J25" s="3">
        <f t="shared" si="4"/>
        <v>57.552999999999997</v>
      </c>
      <c r="L25" s="1">
        <f t="shared" si="5"/>
        <v>50.000870442423292</v>
      </c>
      <c r="M25" s="1">
        <f t="shared" si="6"/>
        <v>6.0945945945944624</v>
      </c>
      <c r="N25" s="1">
        <f t="shared" si="7"/>
        <v>-5.2301486486480329</v>
      </c>
      <c r="O25" s="1">
        <f t="shared" si="8"/>
        <v>1.2737226277372227</v>
      </c>
      <c r="P25" s="1">
        <f t="shared" si="9"/>
        <v>58.116952554744678</v>
      </c>
      <c r="Q25" s="1">
        <f t="shared" si="10"/>
        <v>6.5700874902812583</v>
      </c>
      <c r="R25" s="1">
        <f t="shared" si="11"/>
        <v>37.426945379956834</v>
      </c>
      <c r="T25" s="1">
        <f t="shared" si="12"/>
        <v>-114.46669999999999</v>
      </c>
      <c r="U25" s="1">
        <f t="shared" si="13"/>
        <v>55.7669</v>
      </c>
      <c r="X25" s="1">
        <f t="shared" si="0"/>
        <v>83.77058233353759</v>
      </c>
      <c r="Y25" s="1">
        <f t="shared" si="14"/>
        <v>129.45374000000001</v>
      </c>
      <c r="Z25" s="1">
        <f t="shared" si="15"/>
        <v>355.27527000000003</v>
      </c>
      <c r="AA25" s="1">
        <f t="shared" si="16"/>
        <v>146.18879800000002</v>
      </c>
      <c r="AB25" s="1">
        <f t="shared" si="17"/>
        <v>311.777874</v>
      </c>
      <c r="AC25" s="1">
        <f t="shared" si="18"/>
        <v>53.359874672889738</v>
      </c>
      <c r="AD25" s="1">
        <f t="shared" si="19"/>
        <v>122.88365250971876</v>
      </c>
      <c r="AE25" s="1">
        <f t="shared" si="20"/>
        <v>139.61871050971877</v>
      </c>
      <c r="AF25" s="1">
        <f t="shared" si="21"/>
        <v>1.3152235988706549</v>
      </c>
      <c r="AG25" s="1">
        <f t="shared" si="22"/>
        <v>-9.2313196164826223</v>
      </c>
      <c r="AH25" s="1">
        <f t="shared" si="23"/>
        <v>88.393520294824441</v>
      </c>
      <c r="AI25" s="1">
        <f t="shared" si="24"/>
        <v>50.966574914867607</v>
      </c>
      <c r="AJ25" s="1">
        <f t="shared" si="25"/>
        <v>1</v>
      </c>
      <c r="AK25" s="1" t="s">
        <v>35</v>
      </c>
      <c r="AM25" s="1">
        <f t="shared" si="26"/>
        <v>319.04088823434074</v>
      </c>
      <c r="AN25" s="1">
        <f t="shared" si="1"/>
        <v>17023.981811711845</v>
      </c>
      <c r="AO25" s="1">
        <f t="shared" si="27"/>
        <v>6871.2851973859442</v>
      </c>
      <c r="AP25" s="1">
        <f t="shared" si="28"/>
        <v>14381.425276053584</v>
      </c>
      <c r="AQ25" s="1">
        <f t="shared" si="29"/>
        <v>21252.710473439529</v>
      </c>
      <c r="AR25" s="1">
        <f t="shared" si="30"/>
        <v>4228.7286617276841</v>
      </c>
      <c r="AT25" s="1">
        <f t="shared" si="31"/>
        <v>350.25316146220467</v>
      </c>
      <c r="AU25" s="1">
        <f t="shared" si="32"/>
        <v>18689.464799406654</v>
      </c>
      <c r="AV25" s="1">
        <f t="shared" si="33"/>
        <v>2563.2456740328744</v>
      </c>
    </row>
    <row r="26" spans="1:48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2"/>
        <v>2.101</v>
      </c>
      <c r="H26" s="1">
        <f t="shared" si="3"/>
        <v>7.2789999999999999</v>
      </c>
      <c r="J26" s="3">
        <f t="shared" si="4"/>
        <v>57.278999999999996</v>
      </c>
      <c r="L26" s="1">
        <f t="shared" si="5"/>
        <v>50.000732524634074</v>
      </c>
      <c r="M26" s="1">
        <f t="shared" si="6"/>
        <v>10.466666666666685</v>
      </c>
      <c r="N26" s="1">
        <f t="shared" si="7"/>
        <v>-15.804133333333397</v>
      </c>
      <c r="O26" s="1">
        <f t="shared" si="8"/>
        <v>1.0157232704402597</v>
      </c>
      <c r="P26" s="1">
        <f t="shared" si="9"/>
        <v>68.330323899370683</v>
      </c>
      <c r="Q26" s="1">
        <f t="shared" si="10"/>
        <v>4.4511142277234095</v>
      </c>
      <c r="R26" s="1">
        <f t="shared" si="11"/>
        <v>38.686262250171737</v>
      </c>
      <c r="T26" s="1">
        <f t="shared" si="12"/>
        <v>-114.12769999999999</v>
      </c>
      <c r="U26" s="1">
        <f t="shared" si="13"/>
        <v>57.875700000000002</v>
      </c>
      <c r="X26" s="1">
        <f t="shared" si="0"/>
        <v>84.740468619072431</v>
      </c>
      <c r="Y26" s="1">
        <f t="shared" si="14"/>
        <v>134.98053999999999</v>
      </c>
      <c r="Z26" s="1">
        <f t="shared" si="15"/>
        <v>353.08190999999999</v>
      </c>
      <c r="AA26" s="1">
        <f t="shared" si="16"/>
        <v>150.954094</v>
      </c>
      <c r="AB26" s="1">
        <f t="shared" si="17"/>
        <v>309.29927399999997</v>
      </c>
      <c r="AC26" s="1">
        <f t="shared" si="18"/>
        <v>55.859347088261046</v>
      </c>
      <c r="AD26" s="1">
        <f t="shared" si="19"/>
        <v>130.52942577227657</v>
      </c>
      <c r="AE26" s="1">
        <f t="shared" si="20"/>
        <v>146.50297977227657</v>
      </c>
      <c r="AF26" s="1">
        <f t="shared" si="21"/>
        <v>1.2549296461169923</v>
      </c>
      <c r="AG26" s="1">
        <f t="shared" si="22"/>
        <v>-13.291216596313589</v>
      </c>
      <c r="AH26" s="1">
        <f t="shared" si="23"/>
        <v>91.653009875991131</v>
      </c>
      <c r="AI26" s="1">
        <f t="shared" si="24"/>
        <v>52.966747625819394</v>
      </c>
      <c r="AJ26" s="1">
        <f t="shared" si="25"/>
        <v>1</v>
      </c>
      <c r="AK26" s="1">
        <v>40</v>
      </c>
      <c r="AM26" s="1">
        <f t="shared" si="26"/>
        <v>324.00069272130884</v>
      </c>
      <c r="AN26" s="1">
        <f t="shared" si="1"/>
        <v>18098.467151556604</v>
      </c>
      <c r="AO26" s="1">
        <f t="shared" si="27"/>
        <v>7298.8139009083889</v>
      </c>
      <c r="AP26" s="1">
        <f t="shared" si="28"/>
        <v>15090.539431443351</v>
      </c>
      <c r="AQ26" s="1">
        <f t="shared" si="29"/>
        <v>22389.35333235174</v>
      </c>
      <c r="AR26" s="1">
        <f t="shared" si="30"/>
        <v>4290.8861807951362</v>
      </c>
      <c r="AT26" s="1">
        <f t="shared" si="31"/>
        <v>356.70562094261078</v>
      </c>
      <c r="AU26" s="1">
        <f t="shared" si="32"/>
        <v>19925.343088566973</v>
      </c>
      <c r="AV26" s="1">
        <f t="shared" si="33"/>
        <v>2464.0102437847672</v>
      </c>
    </row>
    <row r="27" spans="1:48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2"/>
        <v>1.63</v>
      </c>
      <c r="H27" s="1">
        <f t="shared" si="3"/>
        <v>6.9610000000000003</v>
      </c>
      <c r="J27" s="3">
        <f t="shared" si="4"/>
        <v>56.960999999999999</v>
      </c>
      <c r="L27" s="1">
        <f t="shared" si="5"/>
        <v>49.999683859000548</v>
      </c>
      <c r="M27" s="1">
        <f t="shared" si="6"/>
        <v>30.499999999999972</v>
      </c>
      <c r="N27" s="1">
        <f t="shared" si="7"/>
        <v>-61.237999999999921</v>
      </c>
      <c r="O27" s="1">
        <f t="shared" si="8"/>
        <v>0.83565459610029302</v>
      </c>
      <c r="P27" s="1">
        <f t="shared" si="9"/>
        <v>75.271635097492393</v>
      </c>
      <c r="Q27" s="1">
        <f t="shared" si="10"/>
        <v>2.3009042208554304</v>
      </c>
      <c r="R27" s="1">
        <f t="shared" si="11"/>
        <v>39.558578736090602</v>
      </c>
      <c r="T27" s="1">
        <f t="shared" si="12"/>
        <v>-113.7706</v>
      </c>
      <c r="U27" s="1">
        <f t="shared" si="13"/>
        <v>59.942</v>
      </c>
      <c r="X27" s="1">
        <f t="shared" si="0"/>
        <v>85.755253905285585</v>
      </c>
      <c r="Y27" s="1">
        <f t="shared" si="14"/>
        <v>140.44866999999999</v>
      </c>
      <c r="Z27" s="1">
        <f t="shared" si="15"/>
        <v>350.74765000000002</v>
      </c>
      <c r="AA27" s="1">
        <f t="shared" si="16"/>
        <v>155.65502000000001</v>
      </c>
      <c r="AB27" s="1">
        <f t="shared" si="17"/>
        <v>306.693712</v>
      </c>
      <c r="AC27" s="1">
        <f t="shared" si="18"/>
        <v>58.411791783843817</v>
      </c>
      <c r="AD27" s="1">
        <f t="shared" si="19"/>
        <v>138.14776577914455</v>
      </c>
      <c r="AE27" s="1">
        <f t="shared" si="20"/>
        <v>153.35411577914456</v>
      </c>
      <c r="AF27" s="1">
        <f t="shared" si="21"/>
        <v>1.1935480861887537</v>
      </c>
      <c r="AG27" s="1">
        <f t="shared" si="22"/>
        <v>-17.440050092557414</v>
      </c>
      <c r="AH27" s="1">
        <f t="shared" si="23"/>
        <v>94.533410633922458</v>
      </c>
      <c r="AI27" s="1">
        <f t="shared" si="24"/>
        <v>54.974831897831855</v>
      </c>
      <c r="AJ27" s="1">
        <f t="shared" si="25"/>
        <v>1</v>
      </c>
      <c r="AK27" s="1" t="s">
        <v>36</v>
      </c>
      <c r="AM27" s="1">
        <f t="shared" si="26"/>
        <v>329.19010171794559</v>
      </c>
      <c r="AN27" s="1">
        <f t="shared" si="1"/>
        <v>19228.583678851006</v>
      </c>
      <c r="AO27" s="1">
        <f t="shared" si="27"/>
        <v>7724.8086190724262</v>
      </c>
      <c r="AP27" s="1">
        <f t="shared" si="28"/>
        <v>15796.240695830787</v>
      </c>
      <c r="AQ27" s="1">
        <f t="shared" si="29"/>
        <v>23521.049314903212</v>
      </c>
      <c r="AR27" s="1">
        <f t="shared" si="30"/>
        <v>4292.4656360522058</v>
      </c>
      <c r="AT27" s="1">
        <f t="shared" si="31"/>
        <v>363.45678449472967</v>
      </c>
      <c r="AU27" s="1">
        <f t="shared" si="32"/>
        <v>21230.162018331543</v>
      </c>
      <c r="AV27" s="1">
        <f t="shared" si="33"/>
        <v>2290.8872965716691</v>
      </c>
    </row>
    <row r="28" spans="1:48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2"/>
        <v>1.1419999999999999</v>
      </c>
      <c r="H28" s="1">
        <f t="shared" si="3"/>
        <v>6.6020000000000003</v>
      </c>
      <c r="J28" s="3">
        <f t="shared" si="4"/>
        <v>56.602000000000004</v>
      </c>
      <c r="L28" s="1">
        <f t="shared" si="5"/>
        <v>50.000461607869184</v>
      </c>
      <c r="M28" s="1">
        <f t="shared" si="6"/>
        <v>-56.111111111108976</v>
      </c>
      <c r="N28" s="1">
        <f t="shared" si="7"/>
        <v>123.13666666666285</v>
      </c>
      <c r="O28" s="1">
        <f t="shared" si="8"/>
        <v>0.69346733668341098</v>
      </c>
      <c r="P28" s="1">
        <f t="shared" si="9"/>
        <v>80.630502512563112</v>
      </c>
      <c r="Q28" s="1">
        <f t="shared" si="10"/>
        <v>0.37414382181505007</v>
      </c>
      <c r="R28" s="1">
        <f t="shared" si="11"/>
        <v>40.57470777593219</v>
      </c>
      <c r="T28" s="1">
        <f t="shared" si="12"/>
        <v>-113.39990000000002</v>
      </c>
      <c r="U28" s="1">
        <f t="shared" si="13"/>
        <v>61.965500000000006</v>
      </c>
      <c r="X28" s="1">
        <f t="shared" si="0"/>
        <v>86.806241977521381</v>
      </c>
      <c r="Y28" s="1">
        <f t="shared" si="14"/>
        <v>145.86008000000001</v>
      </c>
      <c r="Z28" s="1">
        <f t="shared" si="15"/>
        <v>348.29445000000004</v>
      </c>
      <c r="AA28" s="1">
        <f t="shared" si="16"/>
        <v>160.29547000000002</v>
      </c>
      <c r="AB28" s="1">
        <f t="shared" si="17"/>
        <v>303.98113800000004</v>
      </c>
      <c r="AC28" s="1">
        <f t="shared" si="18"/>
        <v>60.617630350666808</v>
      </c>
      <c r="AD28" s="1">
        <f t="shared" si="19"/>
        <v>145.48593617818497</v>
      </c>
      <c r="AE28" s="1">
        <f t="shared" si="20"/>
        <v>159.92132617818498</v>
      </c>
      <c r="AF28" s="1">
        <f t="shared" si="21"/>
        <v>1.1361925570938383</v>
      </c>
      <c r="AG28" s="1">
        <f t="shared" si="22"/>
        <v>-21.277293851575934</v>
      </c>
      <c r="AH28" s="1">
        <f t="shared" si="23"/>
        <v>97.193718328973006</v>
      </c>
      <c r="AI28" s="1">
        <f t="shared" si="24"/>
        <v>56.619010553040816</v>
      </c>
      <c r="AJ28" s="1">
        <f t="shared" si="25"/>
        <v>1</v>
      </c>
      <c r="AK28" s="1">
        <v>3.6</v>
      </c>
      <c r="AM28" s="1">
        <f t="shared" si="26"/>
        <v>334.56464452174504</v>
      </c>
      <c r="AN28" s="1">
        <f t="shared" si="1"/>
        <v>20280.515950021385</v>
      </c>
      <c r="AO28" s="1">
        <f t="shared" si="27"/>
        <v>8135.137093275569</v>
      </c>
      <c r="AP28" s="1">
        <f t="shared" si="28"/>
        <v>16472.696202983945</v>
      </c>
      <c r="AQ28" s="1">
        <f t="shared" si="29"/>
        <v>24607.833296259516</v>
      </c>
      <c r="AR28" s="1">
        <f t="shared" si="30"/>
        <v>4327.317346238131</v>
      </c>
      <c r="AT28" s="1">
        <f t="shared" si="31"/>
        <v>370.44879794170004</v>
      </c>
      <c r="AU28" s="1">
        <f t="shared" si="32"/>
        <v>22455.728297478832</v>
      </c>
      <c r="AV28" s="1">
        <f t="shared" si="33"/>
        <v>2152.1049987806837</v>
      </c>
    </row>
    <row r="29" spans="1:48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2"/>
        <v>0.63700000000000001</v>
      </c>
      <c r="H29" s="1">
        <f t="shared" si="3"/>
        <v>6.2039999999999997</v>
      </c>
      <c r="J29" s="3">
        <f t="shared" si="4"/>
        <v>56.204000000000001</v>
      </c>
      <c r="L29" s="1">
        <f t="shared" si="5"/>
        <v>50.000816003341384</v>
      </c>
      <c r="M29" s="1">
        <f t="shared" si="6"/>
        <v>-16.218749999999986</v>
      </c>
      <c r="N29" s="1">
        <f t="shared" si="7"/>
        <v>35.519156249999988</v>
      </c>
      <c r="O29" s="1">
        <f t="shared" si="8"/>
        <v>0.58620689655171876</v>
      </c>
      <c r="P29" s="1">
        <f t="shared" si="9"/>
        <v>84.462896551724384</v>
      </c>
      <c r="Q29" s="1">
        <f t="shared" si="10"/>
        <v>-1.4562292722026384</v>
      </c>
      <c r="R29" s="1">
        <f t="shared" si="11"/>
        <v>41.377796633536512</v>
      </c>
      <c r="T29" s="1">
        <f t="shared" si="12"/>
        <v>-113.01049999999999</v>
      </c>
      <c r="U29" s="1">
        <f t="shared" si="13"/>
        <v>63.947900000000004</v>
      </c>
      <c r="X29" s="1">
        <f t="shared" si="0"/>
        <v>87.894715294265566</v>
      </c>
      <c r="Y29" s="1">
        <f t="shared" si="14"/>
        <v>151.20814999999999</v>
      </c>
      <c r="Z29" s="1">
        <f t="shared" si="15"/>
        <v>345.71132000000006</v>
      </c>
      <c r="AA29" s="1">
        <f t="shared" si="16"/>
        <v>164.86819800000001</v>
      </c>
      <c r="AB29" s="1">
        <f t="shared" si="17"/>
        <v>301.15255000000002</v>
      </c>
      <c r="AC29" s="1">
        <f t="shared" si="18"/>
        <v>62.787804079907602</v>
      </c>
      <c r="AD29" s="1">
        <f t="shared" si="19"/>
        <v>152.66437927220264</v>
      </c>
      <c r="AE29" s="1">
        <f t="shared" si="20"/>
        <v>166.32442727220266</v>
      </c>
      <c r="AF29" s="1">
        <f t="shared" si="21"/>
        <v>1.0800272981609251</v>
      </c>
      <c r="AG29" s="1">
        <f t="shared" si="22"/>
        <v>-25.021216032478506</v>
      </c>
      <c r="AH29" s="1">
        <f t="shared" si="23"/>
        <v>99.57573250900279</v>
      </c>
      <c r="AI29" s="1">
        <f t="shared" si="24"/>
        <v>58.197935875466278</v>
      </c>
      <c r="AJ29" s="1">
        <f t="shared" si="25"/>
        <v>1</v>
      </c>
      <c r="AM29" s="1">
        <f t="shared" si="26"/>
        <v>340.13087936891145</v>
      </c>
      <c r="AN29" s="1">
        <f t="shared" si="1"/>
        <v>21356.071015341899</v>
      </c>
      <c r="AO29" s="1">
        <f t="shared" si="27"/>
        <v>8536.5340957637545</v>
      </c>
      <c r="AP29" s="1">
        <f t="shared" si="28"/>
        <v>17132.247631173235</v>
      </c>
      <c r="AQ29" s="1">
        <f t="shared" si="29"/>
        <v>25668.781726936992</v>
      </c>
      <c r="AR29" s="1">
        <f t="shared" si="30"/>
        <v>4312.710711595093</v>
      </c>
      <c r="AT29" s="1">
        <f t="shared" si="31"/>
        <v>377.69019322333571</v>
      </c>
      <c r="AU29" s="1">
        <f t="shared" si="32"/>
        <v>23714.337855009249</v>
      </c>
      <c r="AV29" s="1">
        <f t="shared" si="33"/>
        <v>1954.4438719277423</v>
      </c>
    </row>
    <row r="30" spans="1:48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2"/>
        <v>0.11799999999999999</v>
      </c>
      <c r="H30" s="1">
        <f t="shared" si="3"/>
        <v>5.7690000000000001</v>
      </c>
      <c r="J30" s="3">
        <f t="shared" si="4"/>
        <v>55.768999999999998</v>
      </c>
      <c r="L30" s="1">
        <f t="shared" si="5"/>
        <v>50.000745794437904</v>
      </c>
      <c r="M30" s="1">
        <f t="shared" si="6"/>
        <v>-9.8888888888888395</v>
      </c>
      <c r="N30" s="1">
        <f t="shared" si="7"/>
        <v>20.241111111111127</v>
      </c>
      <c r="O30" s="1">
        <f t="shared" si="8"/>
        <v>0.49469214437367781</v>
      </c>
      <c r="P30" s="1">
        <f t="shared" si="9"/>
        <v>87.610182590233322</v>
      </c>
      <c r="Q30" s="1">
        <f t="shared" si="10"/>
        <v>-3.2440191521265018</v>
      </c>
      <c r="R30" s="1">
        <f t="shared" si="11"/>
        <v>42.20030050436192</v>
      </c>
      <c r="T30" s="1">
        <f t="shared" si="12"/>
        <v>-112.59939999999999</v>
      </c>
      <c r="U30" s="1">
        <f t="shared" si="13"/>
        <v>65.891199999999998</v>
      </c>
      <c r="X30" s="1">
        <f t="shared" si="0"/>
        <v>89.020342561686419</v>
      </c>
      <c r="Y30" s="1">
        <f t="shared" si="14"/>
        <v>156.49588</v>
      </c>
      <c r="Z30" s="1">
        <f t="shared" si="15"/>
        <v>343.00026000000003</v>
      </c>
      <c r="AA30" s="1">
        <f t="shared" si="16"/>
        <v>169.376204</v>
      </c>
      <c r="AB30" s="1">
        <f t="shared" si="17"/>
        <v>298.209948</v>
      </c>
      <c r="AC30" s="1">
        <f t="shared" si="18"/>
        <v>64.701388232971397</v>
      </c>
      <c r="AD30" s="1">
        <f t="shared" si="19"/>
        <v>159.7398991521265</v>
      </c>
      <c r="AE30" s="1">
        <f t="shared" si="20"/>
        <v>172.6202231521265</v>
      </c>
      <c r="AF30" s="1">
        <f t="shared" si="21"/>
        <v>1.0254789785983016</v>
      </c>
      <c r="AG30" s="1">
        <f t="shared" si="22"/>
        <v>-28.632565944983895</v>
      </c>
      <c r="AH30" s="1">
        <f t="shared" si="23"/>
        <v>101.71241129721298</v>
      </c>
      <c r="AI30" s="1">
        <f t="shared" si="24"/>
        <v>59.512110792851061</v>
      </c>
      <c r="AJ30" s="1">
        <f t="shared" si="25"/>
        <v>1</v>
      </c>
      <c r="AK30" s="1" t="s">
        <v>49</v>
      </c>
      <c r="AM30" s="1">
        <f t="shared" si="26"/>
        <v>345.88711208904823</v>
      </c>
      <c r="AN30" s="1">
        <f t="shared" si="1"/>
        <v>22379.376324054803</v>
      </c>
      <c r="AO30" s="1">
        <f t="shared" si="27"/>
        <v>8932.1759408894577</v>
      </c>
      <c r="AP30" s="1">
        <f t="shared" si="28"/>
        <v>17780.746085784791</v>
      </c>
      <c r="AQ30" s="1">
        <f t="shared" si="29"/>
        <v>26712.922026674249</v>
      </c>
      <c r="AR30" s="1">
        <f t="shared" si="30"/>
        <v>4333.5457026194454</v>
      </c>
      <c r="AT30" s="1">
        <f t="shared" si="31"/>
        <v>385.17876630803318</v>
      </c>
      <c r="AU30" s="1">
        <f t="shared" si="32"/>
        <v>24921.600897993016</v>
      </c>
      <c r="AV30" s="1">
        <f t="shared" si="33"/>
        <v>1791.3211286812329</v>
      </c>
    </row>
    <row r="31" spans="1:48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3"/>
        <v>5.298</v>
      </c>
      <c r="J31" s="3">
        <f t="shared" si="4"/>
        <v>55.298000000000002</v>
      </c>
      <c r="L31" s="1">
        <f t="shared" si="5"/>
        <v>50.000264419300827</v>
      </c>
      <c r="M31" s="1">
        <f t="shared" si="6"/>
        <v>-7.3783783783783949</v>
      </c>
      <c r="N31" s="1">
        <f t="shared" si="7"/>
        <v>12.892594594594575</v>
      </c>
      <c r="O31" s="1">
        <f t="shared" si="8"/>
        <v>0.42345924453280498</v>
      </c>
      <c r="P31" s="1">
        <f t="shared" si="9"/>
        <v>89.82497017892635</v>
      </c>
      <c r="Q31" s="1">
        <f t="shared" si="10"/>
        <v>-4.9304009710743646</v>
      </c>
      <c r="R31" s="1">
        <f t="shared" si="11"/>
        <v>42.824661219008213</v>
      </c>
      <c r="T31" s="1">
        <f t="shared" si="12"/>
        <v>-112.16759999999999</v>
      </c>
      <c r="U31" s="1">
        <f t="shared" si="13"/>
        <v>67.796400000000006</v>
      </c>
      <c r="X31" s="1">
        <f t="shared" si="0"/>
        <v>90.178997325984938</v>
      </c>
      <c r="Y31" s="1">
        <f t="shared" si="14"/>
        <v>161.72227000000001</v>
      </c>
      <c r="Z31" s="1">
        <f t="shared" si="15"/>
        <v>340.16227000000003</v>
      </c>
      <c r="AA31" s="1">
        <f t="shared" si="16"/>
        <v>173.818488</v>
      </c>
      <c r="AB31" s="1">
        <f t="shared" si="17"/>
        <v>295.15433200000007</v>
      </c>
      <c r="AC31" s="1">
        <f t="shared" si="18"/>
        <v>66.597725497387941</v>
      </c>
      <c r="AD31" s="1">
        <f t="shared" si="19"/>
        <v>166.65267097107437</v>
      </c>
      <c r="AE31" s="1">
        <f t="shared" si="20"/>
        <v>178.74888897107436</v>
      </c>
      <c r="AF31" s="1">
        <f t="shared" si="21"/>
        <v>0.97231156781394135</v>
      </c>
      <c r="AG31" s="1">
        <f t="shared" si="22"/>
        <v>-32.134301305471737</v>
      </c>
      <c r="AH31" s="1">
        <f t="shared" si="23"/>
        <v>103.61285783662149</v>
      </c>
      <c r="AI31" s="1">
        <f t="shared" si="24"/>
        <v>60.788196617613274</v>
      </c>
      <c r="AJ31" s="1">
        <f t="shared" si="25"/>
        <v>1</v>
      </c>
      <c r="AK31" s="1" t="s">
        <v>35</v>
      </c>
      <c r="AM31" s="1">
        <f t="shared" si="26"/>
        <v>351.81224082271802</v>
      </c>
      <c r="AN31" s="1">
        <f t="shared" si="1"/>
        <v>23429.895040932315</v>
      </c>
      <c r="AO31" s="1">
        <f t="shared" si="27"/>
        <v>9318.7174026895664</v>
      </c>
      <c r="AP31" s="1">
        <f t="shared" si="28"/>
        <v>18412.029308465517</v>
      </c>
      <c r="AQ31" s="1">
        <f t="shared" si="29"/>
        <v>27730.746711155083</v>
      </c>
      <c r="AR31" s="1">
        <f t="shared" si="30"/>
        <v>4300.851670222768</v>
      </c>
      <c r="AT31" s="1">
        <f t="shared" si="31"/>
        <v>392.88706472395836</v>
      </c>
      <c r="AU31" s="1">
        <f t="shared" si="32"/>
        <v>26165.384887960667</v>
      </c>
      <c r="AV31" s="1">
        <f t="shared" si="33"/>
        <v>1565.3618231944165</v>
      </c>
    </row>
    <row r="32" spans="1:48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34">A32*(-1)</f>
        <v>-0.96199999999999997</v>
      </c>
      <c r="H32" s="1">
        <f t="shared" si="3"/>
        <v>4.7949999999999999</v>
      </c>
      <c r="J32" s="3">
        <f t="shared" si="4"/>
        <v>54.795000000000002</v>
      </c>
      <c r="L32" s="1">
        <f t="shared" si="5"/>
        <v>50.000632036005307</v>
      </c>
      <c r="M32" s="1">
        <f t="shared" si="6"/>
        <v>-6.1428571428570695</v>
      </c>
      <c r="N32" s="1">
        <f t="shared" si="7"/>
        <v>7.6422857142858973</v>
      </c>
      <c r="O32" s="1">
        <f t="shared" si="8"/>
        <v>0.3614232209737861</v>
      </c>
      <c r="P32" s="1">
        <f t="shared" si="9"/>
        <v>91.610462546816336</v>
      </c>
      <c r="Q32" s="1">
        <f t="shared" si="10"/>
        <v>-6.4548399004648171</v>
      </c>
      <c r="R32" s="1">
        <f t="shared" si="11"/>
        <v>43.472302245712065</v>
      </c>
      <c r="T32" s="1">
        <f t="shared" si="12"/>
        <v>-111.717</v>
      </c>
      <c r="U32" s="1">
        <f t="shared" si="13"/>
        <v>69.66279999999999</v>
      </c>
      <c r="X32" s="1">
        <f t="shared" si="0"/>
        <v>91.365315611779067</v>
      </c>
      <c r="Y32" s="1">
        <f t="shared" si="14"/>
        <v>166.88229999999999</v>
      </c>
      <c r="Z32" s="1">
        <f t="shared" si="15"/>
        <v>337.21364</v>
      </c>
      <c r="AA32" s="1">
        <f t="shared" si="16"/>
        <v>178.19199599999999</v>
      </c>
      <c r="AB32" s="1">
        <f t="shared" si="17"/>
        <v>292.00130000000001</v>
      </c>
      <c r="AC32" s="1">
        <f>AJ32*((AG32-Q32)^2+(AH32-R32)^2)^0.5</f>
        <v>68.314156786360883</v>
      </c>
      <c r="AD32" s="1">
        <f t="shared" si="19"/>
        <v>173.33713990046479</v>
      </c>
      <c r="AE32" s="1">
        <f t="shared" si="20"/>
        <v>184.64683590046479</v>
      </c>
      <c r="AF32" s="1">
        <f t="shared" si="21"/>
        <v>0.92219887018914859</v>
      </c>
      <c r="AG32" s="1">
        <f t="shared" si="22"/>
        <v>-35.393054906535497</v>
      </c>
      <c r="AH32" s="1">
        <f t="shared" si="23"/>
        <v>105.35447843315656</v>
      </c>
      <c r="AI32" s="1">
        <f t="shared" si="24"/>
        <v>61.882176187444493</v>
      </c>
      <c r="AJ32" s="1">
        <f t="shared" si="25"/>
        <v>1</v>
      </c>
      <c r="AK32" s="1">
        <v>27</v>
      </c>
      <c r="AM32" s="1">
        <f t="shared" si="26"/>
        <v>357.87883527261204</v>
      </c>
      <c r="AN32" s="1">
        <f t="shared" si="1"/>
        <v>24448.190863333439</v>
      </c>
      <c r="AO32" s="1">
        <f t="shared" si="27"/>
        <v>9692.4928518142897</v>
      </c>
      <c r="AP32" s="1">
        <f t="shared" si="28"/>
        <v>19019.547331927377</v>
      </c>
      <c r="AQ32" s="1">
        <f t="shared" si="29"/>
        <v>28712.040183741665</v>
      </c>
      <c r="AR32" s="1">
        <f t="shared" si="30"/>
        <v>4263.849320408226</v>
      </c>
      <c r="AT32" s="1">
        <f t="shared" si="31"/>
        <v>400.77940301568952</v>
      </c>
      <c r="AU32" s="1">
        <f t="shared" si="32"/>
        <v>27378.906974357931</v>
      </c>
      <c r="AV32" s="1">
        <f t="shared" si="33"/>
        <v>1333.1332093837336</v>
      </c>
    </row>
    <row r="33" spans="1:48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34"/>
        <v>-1.5209999999999999</v>
      </c>
      <c r="H33" s="1">
        <f t="shared" si="3"/>
        <v>4.2610000000000001</v>
      </c>
      <c r="J33" s="3">
        <f t="shared" si="4"/>
        <v>54.261000000000003</v>
      </c>
      <c r="L33" s="1">
        <f t="shared" si="5"/>
        <v>50.000593846473471</v>
      </c>
      <c r="M33" s="1">
        <f t="shared" si="6"/>
        <v>-5.3364485981308771</v>
      </c>
      <c r="N33" s="1">
        <f t="shared" si="7"/>
        <v>3.4164112149531398</v>
      </c>
      <c r="O33" s="1">
        <f t="shared" si="8"/>
        <v>0.30728241563054626</v>
      </c>
      <c r="P33" s="1">
        <f t="shared" si="9"/>
        <v>93.014319715808384</v>
      </c>
      <c r="Q33" s="1">
        <f t="shared" si="10"/>
        <v>-7.9378259065132344</v>
      </c>
      <c r="R33" s="1">
        <f t="shared" si="11"/>
        <v>44.068005538496074</v>
      </c>
      <c r="T33" s="1">
        <f t="shared" si="12"/>
        <v>-111.2437</v>
      </c>
      <c r="U33" s="1">
        <f t="shared" si="13"/>
        <v>71.496100000000013</v>
      </c>
      <c r="X33" s="1">
        <f t="shared" si="0"/>
        <v>92.582163729845931</v>
      </c>
      <c r="Y33" s="1">
        <f t="shared" si="14"/>
        <v>171.98299000000003</v>
      </c>
      <c r="Z33" s="1">
        <f t="shared" si="15"/>
        <v>334.14308000000005</v>
      </c>
      <c r="AA33" s="1">
        <f t="shared" si="16"/>
        <v>182.50178200000002</v>
      </c>
      <c r="AB33" s="1">
        <f t="shared" si="17"/>
        <v>288.74025400000005</v>
      </c>
      <c r="AC33" s="1">
        <f t="shared" si="18"/>
        <v>69.890679599456348</v>
      </c>
      <c r="AD33" s="1">
        <f t="shared" si="19"/>
        <v>179.92081590651327</v>
      </c>
      <c r="AE33" s="1">
        <f t="shared" si="20"/>
        <v>190.43960790651326</v>
      </c>
      <c r="AF33" s="1">
        <f t="shared" si="21"/>
        <v>0.87347701938906197</v>
      </c>
      <c r="AG33" s="1">
        <f t="shared" si="22"/>
        <v>-38.538704771026232</v>
      </c>
      <c r="AH33" s="1">
        <f t="shared" si="23"/>
        <v>106.90345180565697</v>
      </c>
      <c r="AI33" s="1">
        <f t="shared" si="24"/>
        <v>62.835446267160897</v>
      </c>
      <c r="AJ33" s="1">
        <f t="shared" si="25"/>
        <v>1</v>
      </c>
      <c r="AK33" s="1" t="s">
        <v>36</v>
      </c>
      <c r="AM33" s="1">
        <f t="shared" si="26"/>
        <v>364.1015531787823</v>
      </c>
      <c r="AN33" s="1">
        <f t="shared" si="1"/>
        <v>25447.304994882692</v>
      </c>
      <c r="AO33" s="1">
        <f t="shared" si="27"/>
        <v>10060.632263044503</v>
      </c>
      <c r="AP33" s="1">
        <f t="shared" si="28"/>
        <v>19616.231812410399</v>
      </c>
      <c r="AQ33" s="1">
        <f t="shared" si="29"/>
        <v>29676.864075454901</v>
      </c>
      <c r="AR33" s="1">
        <f t="shared" si="30"/>
        <v>4229.5590805722095</v>
      </c>
      <c r="AT33" s="1">
        <f t="shared" si="31"/>
        <v>408.8748501755648</v>
      </c>
      <c r="AU33" s="1">
        <f t="shared" si="32"/>
        <v>28576.541149896118</v>
      </c>
      <c r="AV33" s="1">
        <f t="shared" si="33"/>
        <v>1100.322925558783</v>
      </c>
    </row>
    <row r="34" spans="1:48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34"/>
        <v>-2.0920000000000001</v>
      </c>
      <c r="H34" s="1">
        <f t="shared" si="3"/>
        <v>3.698</v>
      </c>
      <c r="J34" s="3">
        <f t="shared" si="4"/>
        <v>53.698</v>
      </c>
      <c r="L34" s="1">
        <f t="shared" si="5"/>
        <v>50.000524247251647</v>
      </c>
      <c r="M34" s="1">
        <f t="shared" si="6"/>
        <v>-4.7704918032786914</v>
      </c>
      <c r="N34" s="1">
        <f t="shared" si="7"/>
        <v>-0.26816393442624786</v>
      </c>
      <c r="O34" s="1">
        <f t="shared" si="8"/>
        <v>0.26057529610829039</v>
      </c>
      <c r="P34" s="1">
        <f t="shared" si="9"/>
        <v>94.046712351945885</v>
      </c>
      <c r="Q34" s="1">
        <f t="shared" si="10"/>
        <v>-9.3732477050310159</v>
      </c>
      <c r="R34" s="1">
        <f t="shared" si="11"/>
        <v>44.580919379738134</v>
      </c>
      <c r="T34" s="1">
        <f t="shared" si="12"/>
        <v>-110.7491</v>
      </c>
      <c r="U34" s="1">
        <f t="shared" si="13"/>
        <v>73.294699999999992</v>
      </c>
      <c r="X34" s="1">
        <f t="shared" si="0"/>
        <v>93.824785845212546</v>
      </c>
      <c r="Y34" s="1">
        <f t="shared" si="14"/>
        <v>177.01766999999998</v>
      </c>
      <c r="Z34" s="1">
        <f t="shared" si="15"/>
        <v>330.95856000000003</v>
      </c>
      <c r="AA34" s="1">
        <f t="shared" si="16"/>
        <v>186.74249399999999</v>
      </c>
      <c r="AB34" s="1">
        <f t="shared" si="17"/>
        <v>285.37914200000006</v>
      </c>
      <c r="AC34" s="1">
        <f t="shared" si="18"/>
        <v>71.366504357766871</v>
      </c>
      <c r="AD34" s="1">
        <f t="shared" si="19"/>
        <v>186.390917705031</v>
      </c>
      <c r="AE34" s="1">
        <f t="shared" si="20"/>
        <v>196.11574170503101</v>
      </c>
      <c r="AF34" s="1">
        <f t="shared" si="21"/>
        <v>0.82615328252937825</v>
      </c>
      <c r="AG34" s="1">
        <f t="shared" si="22"/>
        <v>-41.574542115860893</v>
      </c>
      <c r="AH34" s="1">
        <f t="shared" si="23"/>
        <v>108.26965136989645</v>
      </c>
      <c r="AI34" s="1">
        <f>AH34-R34</f>
        <v>63.688731990158317</v>
      </c>
      <c r="AJ34" s="1">
        <f t="shared" si="25"/>
        <v>1</v>
      </c>
      <c r="AK34" s="1">
        <v>2.0299999999999998</v>
      </c>
      <c r="AM34" s="1">
        <f t="shared" si="26"/>
        <v>370.45607415234412</v>
      </c>
      <c r="AN34" s="1">
        <f t="shared" si="1"/>
        <v>26438.155030354472</v>
      </c>
      <c r="AO34" s="1">
        <f t="shared" si="27"/>
        <v>10422.420945312218</v>
      </c>
      <c r="AP34" s="1">
        <f t="shared" si="28"/>
        <v>20200.90197432672</v>
      </c>
      <c r="AQ34" s="1">
        <f t="shared" si="29"/>
        <v>30623.322919638937</v>
      </c>
      <c r="AR34" s="1">
        <f t="shared" si="30"/>
        <v>4185.1678892844648</v>
      </c>
      <c r="AT34" s="1">
        <f t="shared" si="31"/>
        <v>417.14176658467579</v>
      </c>
      <c r="AU34" s="1">
        <f t="shared" si="32"/>
        <v>29769.949702771835</v>
      </c>
      <c r="AV34" s="1">
        <f t="shared" si="33"/>
        <v>853.37321686710129</v>
      </c>
    </row>
    <row r="35" spans="1:48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34"/>
        <v>-2.6739999999999999</v>
      </c>
      <c r="H35" s="1">
        <f t="shared" si="3"/>
        <v>3.1070000000000002</v>
      </c>
      <c r="J35" s="3">
        <f t="shared" si="4"/>
        <v>53.106999999999999</v>
      </c>
      <c r="L35" s="1">
        <f t="shared" si="5"/>
        <v>50.000421798220863</v>
      </c>
      <c r="M35" s="1">
        <f t="shared" si="6"/>
        <v>-4.4179104477611837</v>
      </c>
      <c r="N35" s="1">
        <f t="shared" si="7"/>
        <v>-4.0303880597014263</v>
      </c>
      <c r="O35" s="1">
        <f t="shared" si="8"/>
        <v>0.22077922077921966</v>
      </c>
      <c r="P35" s="1">
        <f t="shared" si="9"/>
        <v>94.72418181818189</v>
      </c>
      <c r="Q35" s="1">
        <f t="shared" si="10"/>
        <v>-10.644662279052302</v>
      </c>
      <c r="R35" s="1">
        <f t="shared" si="11"/>
        <v>45.011970665663824</v>
      </c>
      <c r="T35" s="1">
        <f t="shared" si="12"/>
        <v>-110.23220000000001</v>
      </c>
      <c r="U35" s="1">
        <f t="shared" si="13"/>
        <v>75.059600000000003</v>
      </c>
      <c r="X35" s="1">
        <f t="shared" si="0"/>
        <v>95.091884643222826</v>
      </c>
      <c r="Y35" s="1">
        <f t="shared" si="14"/>
        <v>181.98734000000002</v>
      </c>
      <c r="Z35" s="1">
        <f t="shared" si="15"/>
        <v>327.66108000000003</v>
      </c>
      <c r="AA35" s="1">
        <f t="shared" si="16"/>
        <v>190.915132</v>
      </c>
      <c r="AB35" s="1">
        <f t="shared" si="17"/>
        <v>281.91896400000002</v>
      </c>
      <c r="AC35" s="1">
        <f t="shared" si="18"/>
        <v>72.805552977389738</v>
      </c>
      <c r="AD35" s="1">
        <f t="shared" si="19"/>
        <v>192.63200227905233</v>
      </c>
      <c r="AE35" s="1">
        <f t="shared" si="20"/>
        <v>201.55979427905231</v>
      </c>
      <c r="AF35" s="1">
        <f t="shared" si="21"/>
        <v>0.78130701466040176</v>
      </c>
      <c r="AG35" s="1">
        <f t="shared" si="22"/>
        <v>-44.40880289029343</v>
      </c>
      <c r="AH35" s="1">
        <f t="shared" si="23"/>
        <v>109.51492682371786</v>
      </c>
      <c r="AI35" s="1">
        <f t="shared" si="24"/>
        <v>64.502956158054033</v>
      </c>
      <c r="AJ35" s="1">
        <f t="shared" si="25"/>
        <v>1</v>
      </c>
      <c r="AM35" s="1">
        <f t="shared" si="26"/>
        <v>376.93576398560913</v>
      </c>
      <c r="AN35" s="1">
        <f t="shared" si="1"/>
        <v>27443.016733927139</v>
      </c>
      <c r="AO35" s="1">
        <f t="shared" si="27"/>
        <v>10771.403671437769</v>
      </c>
      <c r="AP35" s="1">
        <f t="shared" si="28"/>
        <v>20761.666609713786</v>
      </c>
      <c r="AQ35" s="1">
        <f t="shared" si="29"/>
        <v>31533.070281151555</v>
      </c>
      <c r="AR35" s="1">
        <f t="shared" si="30"/>
        <v>4090.0535472244155</v>
      </c>
      <c r="AT35" s="1">
        <f t="shared" si="31"/>
        <v>425.57152146807857</v>
      </c>
      <c r="AU35" s="1">
        <f t="shared" si="32"/>
        <v>30983.96995191255</v>
      </c>
      <c r="AV35" s="1">
        <f t="shared" si="33"/>
        <v>549.10032923900508</v>
      </c>
    </row>
    <row r="36" spans="1:48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34"/>
        <v>-3.266</v>
      </c>
      <c r="H36" s="1">
        <f t="shared" si="3"/>
        <v>2.4910000000000001</v>
      </c>
      <c r="J36" s="3">
        <f t="shared" si="4"/>
        <v>52.491</v>
      </c>
      <c r="L36" s="1">
        <f t="shared" si="5"/>
        <v>50.000299039105755</v>
      </c>
      <c r="M36" s="1">
        <f t="shared" si="6"/>
        <v>-4.130136986301399</v>
      </c>
      <c r="N36" s="1">
        <f t="shared" si="7"/>
        <v>-7.5365273972604783</v>
      </c>
      <c r="O36" s="1">
        <f t="shared" si="8"/>
        <v>0.1812499999999993</v>
      </c>
      <c r="P36" s="1">
        <f t="shared" si="9"/>
        <v>95.369400000000027</v>
      </c>
      <c r="Q36" s="1">
        <f t="shared" si="10"/>
        <v>-11.934202116885386</v>
      </c>
      <c r="R36" s="1">
        <f t="shared" si="11"/>
        <v>45.521625866314537</v>
      </c>
      <c r="T36" s="1">
        <f t="shared" si="12"/>
        <v>-109.69200000000001</v>
      </c>
      <c r="U36" s="1">
        <f t="shared" si="13"/>
        <v>76.793800000000005</v>
      </c>
      <c r="X36" s="1">
        <f t="shared" si="0"/>
        <v>96.383308546864058</v>
      </c>
      <c r="Y36" s="1">
        <f t="shared" si="14"/>
        <v>186.893</v>
      </c>
      <c r="Z36" s="1">
        <f t="shared" si="15"/>
        <v>324.25363999999996</v>
      </c>
      <c r="AA36" s="1">
        <f t="shared" si="16"/>
        <v>195.02069600000002</v>
      </c>
      <c r="AB36" s="1">
        <f t="shared" si="17"/>
        <v>278.36272000000002</v>
      </c>
      <c r="AC36" s="1">
        <f t="shared" si="18"/>
        <v>73.9974230454457</v>
      </c>
      <c r="AD36" s="1">
        <f t="shared" si="19"/>
        <v>198.82720211688539</v>
      </c>
      <c r="AE36" s="1">
        <f t="shared" si="20"/>
        <v>206.9548981168854</v>
      </c>
      <c r="AF36" s="1">
        <f t="shared" si="21"/>
        <v>0.73795003879339216</v>
      </c>
      <c r="AG36" s="1">
        <f t="shared" si="22"/>
        <v>-47.122692110785884</v>
      </c>
      <c r="AH36" s="1">
        <f t="shared" si="23"/>
        <v>110.61685448804859</v>
      </c>
      <c r="AI36" s="1">
        <f t="shared" si="24"/>
        <v>65.095228621734051</v>
      </c>
      <c r="AJ36" s="1">
        <f t="shared" si="25"/>
        <v>1</v>
      </c>
      <c r="AK36" s="1" t="s">
        <v>166</v>
      </c>
      <c r="AL36" s="1">
        <f>SUM(AR11:AR89)</f>
        <v>182377.24949315144</v>
      </c>
      <c r="AM36" s="1">
        <f t="shared" si="26"/>
        <v>383.53984754404962</v>
      </c>
      <c r="AN36" s="1">
        <f t="shared" si="1"/>
        <v>28380.960353502789</v>
      </c>
      <c r="AO36" s="1">
        <f t="shared" si="27"/>
        <v>11117.820660769881</v>
      </c>
      <c r="AP36" s="1">
        <f t="shared" si="28"/>
        <v>21317.389280529784</v>
      </c>
      <c r="AQ36" s="1">
        <f t="shared" si="29"/>
        <v>32435.209941299665</v>
      </c>
      <c r="AR36" s="1">
        <f t="shared" si="30"/>
        <v>4054.2495877968759</v>
      </c>
      <c r="AT36" s="1">
        <f t="shared" si="31"/>
        <v>434.16310641422297</v>
      </c>
      <c r="AU36" s="1">
        <f t="shared" si="32"/>
        <v>32126.951056058115</v>
      </c>
      <c r="AV36" s="1">
        <f t="shared" si="33"/>
        <v>308.25888524155016</v>
      </c>
    </row>
    <row r="37" spans="1:48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34"/>
        <v>-3.8690000000000002</v>
      </c>
      <c r="H37" s="1">
        <f t="shared" si="3"/>
        <v>1.851</v>
      </c>
      <c r="J37" s="3">
        <f t="shared" si="4"/>
        <v>51.850999999999999</v>
      </c>
      <c r="L37" s="1">
        <f t="shared" si="5"/>
        <v>50.000428048167748</v>
      </c>
      <c r="M37" s="1">
        <f t="shared" si="6"/>
        <v>-3.923076923076906</v>
      </c>
      <c r="N37" s="1">
        <f t="shared" si="7"/>
        <v>-11.127692307692165</v>
      </c>
      <c r="O37" s="1">
        <f t="shared" si="8"/>
        <v>0.14781297134238766</v>
      </c>
      <c r="P37" s="1">
        <f t="shared" si="9"/>
        <v>95.690034690799166</v>
      </c>
      <c r="Q37" s="1">
        <f t="shared" si="10"/>
        <v>-13.119702297147088</v>
      </c>
      <c r="R37" s="1">
        <f t="shared" si="11"/>
        <v>45.905755165730724</v>
      </c>
      <c r="T37" s="1">
        <f t="shared" si="12"/>
        <v>-109.1319</v>
      </c>
      <c r="U37" s="1">
        <f t="shared" si="13"/>
        <v>78.494699999999995</v>
      </c>
      <c r="X37" s="1">
        <f t="shared" si="0"/>
        <v>97.692609125255728</v>
      </c>
      <c r="Y37" s="1">
        <f t="shared" si="14"/>
        <v>191.72598000000002</v>
      </c>
      <c r="Z37" s="1">
        <f t="shared" si="15"/>
        <v>320.74321000000003</v>
      </c>
      <c r="AA37" s="1">
        <f t="shared" si="16"/>
        <v>199.05183399999999</v>
      </c>
      <c r="AB37" s="1">
        <f t="shared" si="17"/>
        <v>274.71735799999999</v>
      </c>
      <c r="AC37" s="1">
        <f t="shared" si="18"/>
        <v>75.188037278621223</v>
      </c>
      <c r="AD37" s="1">
        <f t="shared" si="19"/>
        <v>204.84568229714711</v>
      </c>
      <c r="AE37" s="1">
        <f t="shared" si="20"/>
        <v>212.17153629714707</v>
      </c>
      <c r="AF37" s="1">
        <f t="shared" si="21"/>
        <v>0.69629717620196996</v>
      </c>
      <c r="AG37" s="1">
        <f t="shared" si="22"/>
        <v>-49.704258975796655</v>
      </c>
      <c r="AH37" s="1">
        <f t="shared" si="23"/>
        <v>111.59297738160777</v>
      </c>
      <c r="AI37" s="1">
        <f t="shared" si="24"/>
        <v>65.687222215877043</v>
      </c>
      <c r="AJ37" s="1">
        <f t="shared" si="25"/>
        <v>1</v>
      </c>
      <c r="AK37" s="1" t="s">
        <v>167</v>
      </c>
      <c r="AL37" s="1">
        <f>SUM(AV11:AV89)</f>
        <v>-314901.85174967773</v>
      </c>
      <c r="AM37" s="1">
        <f t="shared" si="26"/>
        <v>390.23534884182897</v>
      </c>
      <c r="AN37" s="1">
        <f t="shared" si="1"/>
        <v>29341.029956155195</v>
      </c>
      <c r="AO37" s="1">
        <f t="shared" si="27"/>
        <v>11454.356017009575</v>
      </c>
      <c r="AP37" s="1">
        <f t="shared" si="28"/>
        <v>21854.729096287636</v>
      </c>
      <c r="AQ37" s="1">
        <f t="shared" si="29"/>
        <v>33309.085113297209</v>
      </c>
      <c r="AR37" s="1">
        <f t="shared" si="30"/>
        <v>3968.0551571420147</v>
      </c>
      <c r="AT37" s="1">
        <f t="shared" si="31"/>
        <v>442.87362130214706</v>
      </c>
      <c r="AU37" s="1">
        <f t="shared" si="32"/>
        <v>33298.798348183809</v>
      </c>
      <c r="AV37" s="1">
        <f t="shared" si="33"/>
        <v>10.286765113400179</v>
      </c>
    </row>
    <row r="38" spans="1:48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34"/>
        <v>-4.4809999999999999</v>
      </c>
      <c r="H38" s="1">
        <f t="shared" si="3"/>
        <v>1.1879999999999999</v>
      </c>
      <c r="J38" s="3">
        <f t="shared" si="4"/>
        <v>51.188000000000002</v>
      </c>
      <c r="L38" s="1">
        <f t="shared" si="5"/>
        <v>49.999967219989259</v>
      </c>
      <c r="M38" s="1">
        <f t="shared" si="6"/>
        <v>-3.7696969696969478</v>
      </c>
      <c r="N38" s="1">
        <f t="shared" si="7"/>
        <v>-14.819775757575549</v>
      </c>
      <c r="O38" s="1">
        <f t="shared" si="8"/>
        <v>0.11713030746705463</v>
      </c>
      <c r="P38" s="1">
        <f t="shared" si="9"/>
        <v>95.848666178623859</v>
      </c>
      <c r="Q38" s="1">
        <f t="shared" si="10"/>
        <v>-14.236346773935875</v>
      </c>
      <c r="R38" s="1">
        <f t="shared" si="11"/>
        <v>46.256825414473205</v>
      </c>
      <c r="T38" s="1">
        <f t="shared" si="12"/>
        <v>-108.5474</v>
      </c>
      <c r="U38" s="1">
        <f t="shared" si="13"/>
        <v>80.164400000000001</v>
      </c>
      <c r="X38" s="1">
        <f t="shared" si="0"/>
        <v>99.022647521261504</v>
      </c>
      <c r="Y38" s="1">
        <f t="shared" si="14"/>
        <v>196.48863000000003</v>
      </c>
      <c r="Z38" s="1">
        <f t="shared" si="15"/>
        <v>317.12446999999997</v>
      </c>
      <c r="AA38" s="1">
        <f t="shared" si="16"/>
        <v>203.01024800000002</v>
      </c>
      <c r="AB38" s="1">
        <f t="shared" si="17"/>
        <v>270.97822800000006</v>
      </c>
      <c r="AC38" s="1">
        <f t="shared" si="18"/>
        <v>76.288455421905184</v>
      </c>
      <c r="AD38" s="1">
        <f t="shared" si="19"/>
        <v>210.72497677393591</v>
      </c>
      <c r="AE38" s="1">
        <f t="shared" si="20"/>
        <v>217.2465947739359</v>
      </c>
      <c r="AF38" s="1">
        <f t="shared" si="21"/>
        <v>0.65636654708146713</v>
      </c>
      <c r="AG38" s="1">
        <f t="shared" si="22"/>
        <v>-52.144116056267116</v>
      </c>
      <c r="AH38" s="1">
        <f t="shared" si="23"/>
        <v>112.46052212921535</v>
      </c>
      <c r="AI38" s="1">
        <f t="shared" si="24"/>
        <v>66.203696714742136</v>
      </c>
      <c r="AJ38" s="1">
        <f t="shared" si="25"/>
        <v>1</v>
      </c>
      <c r="AK38" s="1" t="s">
        <v>156</v>
      </c>
      <c r="AM38" s="1">
        <f t="shared" si="26"/>
        <v>397.03689919132324</v>
      </c>
      <c r="AN38" s="1">
        <f t="shared" si="1"/>
        <v>30289.331784808724</v>
      </c>
      <c r="AO38" s="1">
        <f t="shared" si="27"/>
        <v>11783.108526268174</v>
      </c>
      <c r="AP38" s="1">
        <f t="shared" si="28"/>
        <v>22377.48549468927</v>
      </c>
      <c r="AQ38" s="1">
        <f t="shared" si="29"/>
        <v>34160.594020957447</v>
      </c>
      <c r="AR38" s="1">
        <f t="shared" si="30"/>
        <v>3871.2622361487229</v>
      </c>
      <c r="AT38" s="1">
        <f t="shared" si="31"/>
        <v>451.7221007430943</v>
      </c>
      <c r="AU38" s="1">
        <f t="shared" si="32"/>
        <v>34461.181345628909</v>
      </c>
      <c r="AV38" s="1">
        <f t="shared" si="33"/>
        <v>-300.58732467146183</v>
      </c>
    </row>
    <row r="39" spans="1:48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34"/>
        <v>-5.1029999999999998</v>
      </c>
      <c r="H39" s="2">
        <f t="shared" si="3"/>
        <v>0.505</v>
      </c>
      <c r="J39" s="3">
        <f t="shared" si="4"/>
        <v>50.505000000000003</v>
      </c>
      <c r="L39" s="2">
        <f t="shared" si="5"/>
        <v>50.001127687283223</v>
      </c>
      <c r="M39" s="1">
        <f t="shared" si="6"/>
        <v>-3.6686046511628172</v>
      </c>
      <c r="N39" s="1">
        <f t="shared" si="7"/>
        <v>-18.784668604651444</v>
      </c>
      <c r="O39" s="1">
        <f t="shared" si="8"/>
        <v>8.6647727272727113E-2</v>
      </c>
      <c r="P39" s="1">
        <f t="shared" si="9"/>
        <v>95.970407670454563</v>
      </c>
      <c r="Q39" s="1">
        <f t="shared" si="10"/>
        <v>-15.279276159185006</v>
      </c>
      <c r="R39" s="1">
        <f t="shared" si="11"/>
        <v>46.661289281661546</v>
      </c>
      <c r="S39" s="1"/>
      <c r="T39" s="1">
        <f t="shared" si="12"/>
        <v>-107.94460000000001</v>
      </c>
      <c r="U39" s="1">
        <f t="shared" si="13"/>
        <v>81.806200000000004</v>
      </c>
      <c r="X39" s="1">
        <f t="shared" si="0"/>
        <v>100.36788085637754</v>
      </c>
      <c r="Y39" s="1">
        <f t="shared" si="14"/>
        <v>201.18657000000002</v>
      </c>
      <c r="Z39" s="1">
        <f t="shared" si="15"/>
        <v>313.41341000000011</v>
      </c>
      <c r="AA39" s="1">
        <f t="shared" si="16"/>
        <v>206.90218400000001</v>
      </c>
      <c r="AB39" s="1">
        <f t="shared" si="17"/>
        <v>267.15933200000006</v>
      </c>
      <c r="AC39" s="1">
        <f t="shared" si="18"/>
        <v>77.245413870446569</v>
      </c>
      <c r="AD39" s="1">
        <f t="shared" si="19"/>
        <v>216.46584615918502</v>
      </c>
      <c r="AE39" s="1">
        <f t="shared" si="20"/>
        <v>222.18146015918501</v>
      </c>
      <c r="AF39" s="1">
        <f t="shared" si="21"/>
        <v>0.6186245953764048</v>
      </c>
      <c r="AG39" s="1">
        <f t="shared" si="22"/>
        <v>-54.411673189264683</v>
      </c>
      <c r="AH39" s="1">
        <f t="shared" si="23"/>
        <v>113.26090990142777</v>
      </c>
      <c r="AI39" s="1">
        <f t="shared" si="24"/>
        <v>66.599620619766227</v>
      </c>
      <c r="AJ39" s="1">
        <f t="shared" si="25"/>
        <v>1</v>
      </c>
      <c r="AK39" s="2">
        <v>307</v>
      </c>
      <c r="AM39" s="1">
        <f t="shared" si="26"/>
        <v>403.91615342043963</v>
      </c>
      <c r="AN39" s="1">
        <f t="shared" si="1"/>
        <v>31200.67043992065</v>
      </c>
      <c r="AO39" s="1">
        <f t="shared" si="27"/>
        <v>12104.120719683149</v>
      </c>
      <c r="AP39" s="1">
        <f t="shared" si="28"/>
        <v>22885.801303696855</v>
      </c>
      <c r="AQ39" s="1">
        <f t="shared" si="29"/>
        <v>34989.922023380001</v>
      </c>
      <c r="AR39" s="1">
        <f t="shared" si="30"/>
        <v>3789.2515834593505</v>
      </c>
      <c r="AT39" s="1">
        <f t="shared" si="31"/>
        <v>460.67166907495425</v>
      </c>
      <c r="AU39" s="1">
        <f t="shared" si="32"/>
        <v>35584.773736084244</v>
      </c>
      <c r="AV39" s="1">
        <f t="shared" si="33"/>
        <v>-594.85171270424325</v>
      </c>
    </row>
    <row r="40" spans="1:48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34"/>
        <v>-5.734</v>
      </c>
      <c r="H40" s="1">
        <f>E40*(-1)</f>
        <v>-0.19900000000000001</v>
      </c>
      <c r="J40" s="3">
        <f t="shared" si="4"/>
        <v>49.801000000000002</v>
      </c>
      <c r="L40" s="1">
        <f t="shared" si="5"/>
        <v>50.000318898983039</v>
      </c>
      <c r="M40" s="1">
        <f t="shared" si="6"/>
        <v>-3.5754189944134005</v>
      </c>
      <c r="N40" s="1">
        <f t="shared" si="7"/>
        <v>-22.670173184357459</v>
      </c>
      <c r="O40" s="1">
        <f t="shared" si="8"/>
        <v>5.9556786703599977E-2</v>
      </c>
      <c r="P40" s="1">
        <f t="shared" si="9"/>
        <v>95.893763157894782</v>
      </c>
      <c r="Q40" s="1">
        <f t="shared" si="10"/>
        <v>-16.308765653703812</v>
      </c>
      <c r="R40" s="1">
        <f t="shared" si="11"/>
        <v>46.97558390151076</v>
      </c>
      <c r="T40" s="1">
        <f t="shared" si="12"/>
        <v>-107.31480000000001</v>
      </c>
      <c r="U40" s="1">
        <f t="shared" si="13"/>
        <v>83.417400000000015</v>
      </c>
      <c r="X40" s="1">
        <f t="shared" si="0"/>
        <v>101.73274254535754</v>
      </c>
      <c r="Y40" s="1">
        <f t="shared" si="14"/>
        <v>205.80721000000003</v>
      </c>
      <c r="Z40" s="1">
        <f t="shared" si="15"/>
        <v>309.58937000000003</v>
      </c>
      <c r="AA40" s="1">
        <f t="shared" si="16"/>
        <v>210.714448</v>
      </c>
      <c r="AB40" s="1">
        <f t="shared" si="17"/>
        <v>263.24331600000005</v>
      </c>
      <c r="AC40" s="1">
        <f t="shared" si="18"/>
        <v>78.149845721113337</v>
      </c>
      <c r="AD40" s="1">
        <f t="shared" si="19"/>
        <v>222.11597565370383</v>
      </c>
      <c r="AE40" s="1">
        <f t="shared" si="20"/>
        <v>227.02321365370381</v>
      </c>
      <c r="AF40" s="1">
        <f t="shared" si="21"/>
        <v>0.58175628256707235</v>
      </c>
      <c r="AG40" s="1">
        <f t="shared" si="22"/>
        <v>-56.605897278784639</v>
      </c>
      <c r="AH40" s="1">
        <f t="shared" si="23"/>
        <v>113.93482201713397</v>
      </c>
      <c r="AI40" s="1">
        <f t="shared" si="24"/>
        <v>66.959238115623208</v>
      </c>
      <c r="AJ40" s="1">
        <f t="shared" si="25"/>
        <v>1</v>
      </c>
      <c r="AM40" s="1">
        <f t="shared" si="26"/>
        <v>410.89578312554556</v>
      </c>
      <c r="AN40" s="1">
        <f t="shared" si="1"/>
        <v>32111.442058717432</v>
      </c>
      <c r="AO40" s="1">
        <f t="shared" si="27"/>
        <v>12420.059010628158</v>
      </c>
      <c r="AP40" s="1">
        <f t="shared" si="28"/>
        <v>23384.526122399762</v>
      </c>
      <c r="AQ40" s="1">
        <f t="shared" si="29"/>
        <v>35804.585133027918</v>
      </c>
      <c r="AR40" s="1">
        <f t="shared" si="30"/>
        <v>3693.1430743104866</v>
      </c>
      <c r="AT40" s="1">
        <f t="shared" si="31"/>
        <v>469.75182091940042</v>
      </c>
      <c r="AU40" s="1">
        <f t="shared" si="32"/>
        <v>36711.032332063201</v>
      </c>
      <c r="AV40" s="1">
        <f t="shared" si="33"/>
        <v>-906.44719903528312</v>
      </c>
    </row>
    <row r="41" spans="1:48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34"/>
        <v>-6.3739999999999997</v>
      </c>
      <c r="H41" s="1">
        <f t="shared" ref="H41:H90" si="35">E41*(-1)</f>
        <v>-0.92100000000000004</v>
      </c>
      <c r="J41" s="3">
        <f t="shared" si="4"/>
        <v>49.079000000000001</v>
      </c>
      <c r="L41" s="1">
        <f t="shared" si="5"/>
        <v>50.000533197157004</v>
      </c>
      <c r="M41" s="1">
        <f t="shared" si="6"/>
        <v>-3.5081081081080989</v>
      </c>
      <c r="N41" s="1">
        <f t="shared" si="7"/>
        <v>-26.741124324324197</v>
      </c>
      <c r="O41" s="1">
        <f t="shared" si="8"/>
        <v>3.3783783783786575E-2</v>
      </c>
      <c r="P41" s="1">
        <f t="shared" si="9"/>
        <v>95.721749999999872</v>
      </c>
      <c r="Q41" s="1">
        <f t="shared" si="10"/>
        <v>-17.287776993513923</v>
      </c>
      <c r="R41" s="1">
        <f t="shared" si="11"/>
        <v>47.27682847994874</v>
      </c>
      <c r="T41" s="1">
        <f t="shared" si="12"/>
        <v>-106.66560000000001</v>
      </c>
      <c r="U41" s="1">
        <f t="shared" si="13"/>
        <v>85.000199999999992</v>
      </c>
      <c r="X41" s="1">
        <f t="shared" si="0"/>
        <v>103.11019378994492</v>
      </c>
      <c r="Y41" s="1">
        <f t="shared" si="14"/>
        <v>210.35682</v>
      </c>
      <c r="Z41" s="1">
        <f t="shared" si="15"/>
        <v>305.67466000000007</v>
      </c>
      <c r="AA41" s="1">
        <f t="shared" si="16"/>
        <v>214.45458399999998</v>
      </c>
      <c r="AB41" s="1">
        <f t="shared" si="17"/>
        <v>259.24983200000003</v>
      </c>
      <c r="AC41" s="1">
        <f t="shared" si="18"/>
        <v>78.970374970234531</v>
      </c>
      <c r="AD41" s="1">
        <f t="shared" si="19"/>
        <v>227.64459699351391</v>
      </c>
      <c r="AE41" s="1">
        <f t="shared" si="20"/>
        <v>231.7423609935139</v>
      </c>
      <c r="AF41" s="1">
        <f t="shared" si="21"/>
        <v>0.54648595864482508</v>
      </c>
      <c r="AG41" s="1">
        <f t="shared" si="22"/>
        <v>-58.676263433179898</v>
      </c>
      <c r="AH41" s="1">
        <f t="shared" si="23"/>
        <v>114.53241050235806</v>
      </c>
      <c r="AI41" s="1">
        <f t="shared" si="24"/>
        <v>67.255582022409328</v>
      </c>
      <c r="AJ41" s="1">
        <f t="shared" si="25"/>
        <v>1</v>
      </c>
      <c r="AK41" s="1" t="s">
        <v>157</v>
      </c>
      <c r="AM41" s="1">
        <f t="shared" si="26"/>
        <v>417.93979330011649</v>
      </c>
      <c r="AN41" s="1">
        <f t="shared" si="1"/>
        <v>33004.862191892513</v>
      </c>
      <c r="AO41" s="1">
        <f t="shared" si="27"/>
        <v>12729.202930086318</v>
      </c>
      <c r="AP41" s="1">
        <f t="shared" si="28"/>
        <v>23870.621894136901</v>
      </c>
      <c r="AQ41" s="1">
        <f t="shared" si="29"/>
        <v>36599.824824223222</v>
      </c>
      <c r="AR41" s="1">
        <f t="shared" si="30"/>
        <v>3594.9626323307093</v>
      </c>
      <c r="AT41" s="1">
        <f t="shared" si="31"/>
        <v>478.91572855939131</v>
      </c>
      <c r="AU41" s="1">
        <f t="shared" si="32"/>
        <v>37820.154663478192</v>
      </c>
      <c r="AV41" s="1">
        <f t="shared" si="33"/>
        <v>-1220.3298392549696</v>
      </c>
    </row>
    <row r="42" spans="1:48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34"/>
        <v>-7.0229999999999997</v>
      </c>
      <c r="H42" s="1">
        <f t="shared" si="35"/>
        <v>-1.661</v>
      </c>
      <c r="J42" s="3">
        <f t="shared" si="4"/>
        <v>48.338999999999999</v>
      </c>
      <c r="L42" s="1">
        <f t="shared" si="5"/>
        <v>50.000994080118048</v>
      </c>
      <c r="M42" s="1">
        <f t="shared" si="6"/>
        <v>-3.4946808510638516</v>
      </c>
      <c r="N42" s="1">
        <f t="shared" si="7"/>
        <v>-31.49829255319181</v>
      </c>
      <c r="O42" s="1">
        <f t="shared" si="8"/>
        <v>7.9470198675500175E-3</v>
      </c>
      <c r="P42" s="1">
        <f t="shared" si="9"/>
        <v>95.523741721854293</v>
      </c>
      <c r="Q42" s="1">
        <f t="shared" si="10"/>
        <v>-18.132390730001962</v>
      </c>
      <c r="R42" s="1">
        <f t="shared" si="11"/>
        <v>47.61777239154965</v>
      </c>
      <c r="T42" s="1">
        <f t="shared" si="12"/>
        <v>-105.99449999999999</v>
      </c>
      <c r="U42" s="1">
        <f t="shared" si="13"/>
        <v>86.555700000000002</v>
      </c>
      <c r="X42" s="1">
        <f t="shared" si="0"/>
        <v>104.50150988736956</v>
      </c>
      <c r="Y42" s="1">
        <f t="shared" si="14"/>
        <v>214.83575000000002</v>
      </c>
      <c r="Z42" s="1">
        <f t="shared" si="15"/>
        <v>301.66296</v>
      </c>
      <c r="AA42" s="1">
        <f t="shared" si="16"/>
        <v>218.12229400000001</v>
      </c>
      <c r="AB42" s="1">
        <f t="shared" si="17"/>
        <v>255.17322999999999</v>
      </c>
      <c r="AC42" s="1">
        <f t="shared" si="18"/>
        <v>79.71365648896122</v>
      </c>
      <c r="AD42" s="1">
        <f t="shared" si="19"/>
        <v>232.96814073000198</v>
      </c>
      <c r="AE42" s="1">
        <f t="shared" si="20"/>
        <v>236.25468473000197</v>
      </c>
      <c r="AF42" s="1">
        <f t="shared" si="21"/>
        <v>0.51368597098369262</v>
      </c>
      <c r="AG42" s="1">
        <f t="shared" si="22"/>
        <v>-60.540740014522456</v>
      </c>
      <c r="AH42" s="1">
        <f t="shared" si="23"/>
        <v>115.11443113701807</v>
      </c>
      <c r="AI42" s="1">
        <f t="shared" si="24"/>
        <v>67.496658745468423</v>
      </c>
      <c r="AJ42" s="1">
        <f t="shared" si="25"/>
        <v>1</v>
      </c>
      <c r="AK42" s="1">
        <v>5.4</v>
      </c>
      <c r="AM42" s="1">
        <f t="shared" si="26"/>
        <v>425.05470555912666</v>
      </c>
      <c r="AN42" s="1">
        <f t="shared" si="1"/>
        <v>33882.664787956775</v>
      </c>
      <c r="AO42" s="1">
        <f t="shared" si="27"/>
        <v>13026.879525199522</v>
      </c>
      <c r="AP42" s="1">
        <f t="shared" si="28"/>
        <v>24335.413800613856</v>
      </c>
      <c r="AQ42" s="1">
        <f t="shared" si="29"/>
        <v>37362.293325813378</v>
      </c>
      <c r="AR42" s="1">
        <f t="shared" si="30"/>
        <v>3479.6285378566026</v>
      </c>
      <c r="AT42" s="1">
        <f t="shared" si="31"/>
        <v>488.17187629233803</v>
      </c>
      <c r="AU42" s="1">
        <f t="shared" si="32"/>
        <v>38913.965254339106</v>
      </c>
      <c r="AV42" s="1">
        <f t="shared" si="33"/>
        <v>-1551.6719285257277</v>
      </c>
    </row>
    <row r="43" spans="1:48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34"/>
        <v>-7.68</v>
      </c>
      <c r="H43" s="1">
        <f t="shared" si="35"/>
        <v>-2.4159999999999999</v>
      </c>
      <c r="J43" s="3">
        <f t="shared" si="4"/>
        <v>47.584000000000003</v>
      </c>
      <c r="L43" s="1">
        <f t="shared" si="5"/>
        <v>50.000425048193343</v>
      </c>
      <c r="M43" s="1">
        <f t="shared" si="6"/>
        <v>-3.4455958549222596</v>
      </c>
      <c r="N43" s="1">
        <f t="shared" si="7"/>
        <v>-35.712673575129209</v>
      </c>
      <c r="O43" s="1">
        <f t="shared" si="8"/>
        <v>-1.5564202334630925E-2</v>
      </c>
      <c r="P43" s="1">
        <f t="shared" si="9"/>
        <v>95.178852140077851</v>
      </c>
      <c r="Q43" s="1">
        <f t="shared" si="10"/>
        <v>-19.080221259250187</v>
      </c>
      <c r="R43" s="1">
        <f t="shared" si="11"/>
        <v>47.886394494307424</v>
      </c>
      <c r="T43" s="1">
        <f t="shared" si="12"/>
        <v>-105.30030000000001</v>
      </c>
      <c r="U43" s="1">
        <f t="shared" si="13"/>
        <v>88.08189999999999</v>
      </c>
      <c r="X43" s="1">
        <f t="shared" si="0"/>
        <v>105.90528953598114</v>
      </c>
      <c r="Y43" s="1">
        <f t="shared" si="14"/>
        <v>219.23035999999999</v>
      </c>
      <c r="Z43" s="1">
        <f t="shared" si="15"/>
        <v>297.55657000000002</v>
      </c>
      <c r="AA43" s="1">
        <f t="shared" si="16"/>
        <v>221.70527799999999</v>
      </c>
      <c r="AB43" s="1">
        <f t="shared" si="17"/>
        <v>251.01710600000004</v>
      </c>
      <c r="AC43" s="1">
        <f t="shared" si="18"/>
        <v>80.351773508688623</v>
      </c>
      <c r="AD43" s="1">
        <f t="shared" si="19"/>
        <v>238.31058125925017</v>
      </c>
      <c r="AE43" s="1">
        <f t="shared" si="20"/>
        <v>240.78549925925017</v>
      </c>
      <c r="AF43" s="1">
        <f t="shared" si="21"/>
        <v>0.48083725032345648</v>
      </c>
      <c r="AG43" s="1">
        <f t="shared" si="22"/>
        <v>-62.419378267329265</v>
      </c>
      <c r="AH43" s="1">
        <f t="shared" si="23"/>
        <v>115.54823732925144</v>
      </c>
      <c r="AI43" s="1">
        <f t="shared" si="24"/>
        <v>67.661842834944011</v>
      </c>
      <c r="AJ43" s="1">
        <f t="shared" si="25"/>
        <v>1</v>
      </c>
      <c r="AM43" s="1">
        <f t="shared" si="26"/>
        <v>432.23335392619657</v>
      </c>
      <c r="AN43" s="1">
        <f t="shared" si="1"/>
        <v>34730.716557578598</v>
      </c>
      <c r="AO43" s="1">
        <f t="shared" si="27"/>
        <v>13325.612772273493</v>
      </c>
      <c r="AP43" s="1">
        <f t="shared" si="28"/>
        <v>24802.110351199066</v>
      </c>
      <c r="AQ43" s="1">
        <f t="shared" si="29"/>
        <v>38127.723123472562</v>
      </c>
      <c r="AR43" s="1">
        <f t="shared" si="30"/>
        <v>3397.0065658939639</v>
      </c>
      <c r="AT43" s="1">
        <f t="shared" si="31"/>
        <v>497.51094153862107</v>
      </c>
      <c r="AU43" s="1">
        <f t="shared" si="32"/>
        <v>39975.886492605707</v>
      </c>
      <c r="AV43" s="1">
        <f t="shared" si="33"/>
        <v>-1848.1633691331444</v>
      </c>
    </row>
    <row r="44" spans="1:48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34"/>
        <v>-8.3450000000000006</v>
      </c>
      <c r="H44" s="1">
        <f t="shared" si="35"/>
        <v>-3.1869999999999998</v>
      </c>
      <c r="J44" s="3">
        <f t="shared" si="4"/>
        <v>46.813000000000002</v>
      </c>
      <c r="L44" s="1">
        <f t="shared" si="5"/>
        <v>50.000208999563199</v>
      </c>
      <c r="M44" s="1">
        <f t="shared" si="6"/>
        <v>-3.4564102564102801</v>
      </c>
      <c r="N44" s="1">
        <f t="shared" si="7"/>
        <v>-40.902107692308107</v>
      </c>
      <c r="O44" s="1">
        <f t="shared" si="8"/>
        <v>-3.8265306122450132E-2</v>
      </c>
      <c r="P44" s="1">
        <f t="shared" si="9"/>
        <v>94.762612244898023</v>
      </c>
      <c r="Q44" s="1">
        <f t="shared" si="10"/>
        <v>-19.844787437376272</v>
      </c>
      <c r="R44" s="1">
        <f t="shared" si="11"/>
        <v>48.140672988675163</v>
      </c>
      <c r="T44" s="1">
        <f t="shared" si="12"/>
        <v>-104.58560000000001</v>
      </c>
      <c r="U44" s="1">
        <f t="shared" si="13"/>
        <v>89.579200000000014</v>
      </c>
      <c r="X44" s="1">
        <f t="shared" si="0"/>
        <v>107.3182825058247</v>
      </c>
      <c r="Y44" s="1">
        <f t="shared" si="14"/>
        <v>223.54762000000002</v>
      </c>
      <c r="Z44" s="1">
        <f t="shared" si="15"/>
        <v>293.36116000000004</v>
      </c>
      <c r="AA44" s="1">
        <f t="shared" si="16"/>
        <v>225.21048400000004</v>
      </c>
      <c r="AB44" s="1">
        <f t="shared" si="17"/>
        <v>246.78581200000002</v>
      </c>
      <c r="AC44" s="1">
        <f t="shared" si="18"/>
        <v>80.997663765873327</v>
      </c>
      <c r="AD44" s="1">
        <f t="shared" si="19"/>
        <v>243.39240743737631</v>
      </c>
      <c r="AE44" s="1">
        <f t="shared" si="20"/>
        <v>245.05527143737632</v>
      </c>
      <c r="AF44" s="1">
        <f t="shared" si="21"/>
        <v>0.45051097482168018</v>
      </c>
      <c r="AG44" s="1">
        <f t="shared" si="22"/>
        <v>-64.087186224989978</v>
      </c>
      <c r="AH44" s="1">
        <f t="shared" si="23"/>
        <v>115.98779293526705</v>
      </c>
      <c r="AI44" s="1">
        <f t="shared" si="24"/>
        <v>67.847119946591889</v>
      </c>
      <c r="AJ44" s="1">
        <f t="shared" si="25"/>
        <v>1</v>
      </c>
      <c r="AK44" s="1" t="s">
        <v>158</v>
      </c>
      <c r="AM44" s="1">
        <f t="shared" si="26"/>
        <v>439.45911737538256</v>
      </c>
      <c r="AN44" s="1">
        <f t="shared" si="1"/>
        <v>35595.161828018696</v>
      </c>
      <c r="AO44" s="1">
        <f t="shared" si="27"/>
        <v>13609.773246675772</v>
      </c>
      <c r="AP44" s="1">
        <f t="shared" si="28"/>
        <v>25241.918234406949</v>
      </c>
      <c r="AQ44" s="1">
        <f t="shared" si="29"/>
        <v>38851.691481082722</v>
      </c>
      <c r="AR44" s="1">
        <f>AQ44-AN44</f>
        <v>3256.5296530640262</v>
      </c>
      <c r="AT44" s="1">
        <f t="shared" si="31"/>
        <v>506.91130116839628</v>
      </c>
      <c r="AU44" s="1">
        <f t="shared" si="32"/>
        <v>41058.631131159113</v>
      </c>
      <c r="AV44" s="1">
        <f t="shared" si="33"/>
        <v>-2206.9396500763905</v>
      </c>
    </row>
    <row r="45" spans="1:48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34"/>
        <v>-9.0190000000000001</v>
      </c>
      <c r="H45" s="1">
        <f t="shared" si="35"/>
        <v>-3.9710000000000001</v>
      </c>
      <c r="J45" s="3">
        <f t="shared" si="4"/>
        <v>46.028999999999996</v>
      </c>
      <c r="L45" s="1">
        <f t="shared" si="5"/>
        <v>50.001017599644911</v>
      </c>
      <c r="M45" s="1">
        <f t="shared" si="6"/>
        <v>-3.4795918367346692</v>
      </c>
      <c r="N45" s="1">
        <f t="shared" si="7"/>
        <v>-46.413959183673001</v>
      </c>
      <c r="O45" s="1">
        <f t="shared" si="8"/>
        <v>-6.1403508771929592E-2</v>
      </c>
      <c r="P45" s="1">
        <f t="shared" si="9"/>
        <v>94.337114035087694</v>
      </c>
      <c r="Q45" s="1">
        <f t="shared" si="10"/>
        <v>-20.588548627841284</v>
      </c>
      <c r="R45" s="1">
        <f t="shared" si="11"/>
        <v>48.432766143814796</v>
      </c>
      <c r="T45" s="1">
        <f t="shared" si="12"/>
        <v>-103.85149999999999</v>
      </c>
      <c r="U45" s="1">
        <f t="shared" si="13"/>
        <v>91.053100000000015</v>
      </c>
      <c r="X45" s="1">
        <f t="shared" si="0"/>
        <v>108.74146256079142</v>
      </c>
      <c r="Y45" s="1">
        <f t="shared" si="14"/>
        <v>227.79385000000002</v>
      </c>
      <c r="Z45" s="1">
        <f t="shared" si="15"/>
        <v>289.08007999999995</v>
      </c>
      <c r="AA45" s="1">
        <f t="shared" si="16"/>
        <v>228.643562</v>
      </c>
      <c r="AB45" s="1">
        <f t="shared" si="17"/>
        <v>242.48204999999999</v>
      </c>
      <c r="AC45" s="1">
        <f t="shared" si="18"/>
        <v>81.534178235196862</v>
      </c>
      <c r="AD45" s="1">
        <f t="shared" si="19"/>
        <v>248.3823986278413</v>
      </c>
      <c r="AE45" s="1">
        <f t="shared" si="20"/>
        <v>249.23211062784128</v>
      </c>
      <c r="AF45" s="1">
        <f t="shared" si="21"/>
        <v>0.4215587718575316</v>
      </c>
      <c r="AG45" s="1">
        <f t="shared" si="22"/>
        <v>-65.646260844709687</v>
      </c>
      <c r="AH45" s="1">
        <f t="shared" si="23"/>
        <v>116.38587343311185</v>
      </c>
      <c r="AI45" s="1">
        <f t="shared" si="24"/>
        <v>67.953107289297066</v>
      </c>
      <c r="AJ45" s="1">
        <f t="shared" si="25"/>
        <v>1</v>
      </c>
      <c r="AK45" s="2">
        <v>339.2</v>
      </c>
      <c r="AM45" s="1">
        <f t="shared" si="26"/>
        <v>446.73697554047135</v>
      </c>
      <c r="AN45" s="1">
        <f t="shared" si="1"/>
        <v>36424.332187969572</v>
      </c>
      <c r="AO45" s="1">
        <f t="shared" si="27"/>
        <v>13888.798584073002</v>
      </c>
      <c r="AP45" s="1">
        <f>$AL$5*AE45</f>
        <v>25672.153555220793</v>
      </c>
      <c r="AQ45" s="1">
        <f t="shared" si="29"/>
        <v>39560.952139293797</v>
      </c>
      <c r="AR45" s="1">
        <f t="shared" si="30"/>
        <v>3136.6199513242245</v>
      </c>
      <c r="AT45" s="1">
        <f t="shared" si="31"/>
        <v>516.37943343807899</v>
      </c>
      <c r="AU45" s="1">
        <f t="shared" si="32"/>
        <v>42102.572762930307</v>
      </c>
      <c r="AV45" s="1">
        <f t="shared" si="33"/>
        <v>-2541.6206236365106</v>
      </c>
    </row>
    <row r="46" spans="1:48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34"/>
        <v>-9.7010000000000005</v>
      </c>
      <c r="H46" s="1">
        <f t="shared" si="35"/>
        <v>-4.7690000000000001</v>
      </c>
      <c r="J46" s="3">
        <f t="shared" si="4"/>
        <v>45.231000000000002</v>
      </c>
      <c r="L46" s="1">
        <f t="shared" si="5"/>
        <v>50.000063779959319</v>
      </c>
      <c r="M46" s="1">
        <f t="shared" si="6"/>
        <v>-3.4797979797980041</v>
      </c>
      <c r="N46" s="1">
        <f t="shared" si="7"/>
        <v>-51.582621212121708</v>
      </c>
      <c r="O46" s="1">
        <f t="shared" si="8"/>
        <v>-8.2818294190358202E-2</v>
      </c>
      <c r="P46" s="1">
        <f t="shared" si="9"/>
        <v>93.793666254635326</v>
      </c>
      <c r="Q46" s="1">
        <f t="shared" si="10"/>
        <v>-21.39787412958173</v>
      </c>
      <c r="R46" s="1">
        <f t="shared" si="11"/>
        <v>48.668968562029619</v>
      </c>
      <c r="T46" s="1">
        <f t="shared" si="12"/>
        <v>-103.09179999999998</v>
      </c>
      <c r="U46" s="1">
        <f t="shared" si="13"/>
        <v>92.499800000000008</v>
      </c>
      <c r="X46" s="1">
        <f t="shared" si="0"/>
        <v>110.1769035836459</v>
      </c>
      <c r="Y46" s="1">
        <f t="shared" si="14"/>
        <v>231.95611000000005</v>
      </c>
      <c r="Z46" s="1">
        <f t="shared" si="15"/>
        <v>284.69898999999998</v>
      </c>
      <c r="AA46" s="1">
        <f>G46+$S$18*(J46-B46)+$S$20*(G46-D46)</f>
        <v>231.99161600000005</v>
      </c>
      <c r="AB46" s="1">
        <f t="shared" si="17"/>
        <v>238.09411600000001</v>
      </c>
      <c r="AC46" s="1">
        <f t="shared" si="18"/>
        <v>81.986771774195262</v>
      </c>
      <c r="AD46" s="1">
        <f t="shared" si="19"/>
        <v>253.35398412958179</v>
      </c>
      <c r="AE46" s="1">
        <f t="shared" si="20"/>
        <v>253.38949012958179</v>
      </c>
      <c r="AF46" s="1">
        <f t="shared" si="21"/>
        <v>0.39282806198145842</v>
      </c>
      <c r="AG46" s="1">
        <f t="shared" si="22"/>
        <v>-67.191950506026046</v>
      </c>
      <c r="AH46" s="1">
        <f t="shared" si="23"/>
        <v>116.67436036872657</v>
      </c>
      <c r="AI46" s="1">
        <f t="shared" si="24"/>
        <v>68.005391806696949</v>
      </c>
      <c r="AJ46" s="1">
        <f t="shared" si="25"/>
        <v>1</v>
      </c>
      <c r="AM46" s="1">
        <f t="shared" si="26"/>
        <v>454.07753384314458</v>
      </c>
      <c r="AN46" s="1">
        <f t="shared" si="1"/>
        <v>37228.351134987322</v>
      </c>
      <c r="AO46" s="1">
        <f t="shared" si="27"/>
        <v>14166.794730573825</v>
      </c>
      <c r="AP46" s="1">
        <f t="shared" si="28"/>
        <v>26100.384430797574</v>
      </c>
      <c r="AQ46" s="1">
        <f t="shared" si="29"/>
        <v>40267.179161371401</v>
      </c>
      <c r="AR46" s="1">
        <f t="shared" si="30"/>
        <v>3038.8280263840788</v>
      </c>
      <c r="AT46" s="1">
        <f t="shared" si="31"/>
        <v>525.92913547492526</v>
      </c>
      <c r="AU46" s="1">
        <f t="shared" si="32"/>
        <v>43119.231999582516</v>
      </c>
      <c r="AV46" s="1">
        <f t="shared" si="33"/>
        <v>-2852.0528382111152</v>
      </c>
    </row>
    <row r="47" spans="1:48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34"/>
        <v>-10.39</v>
      </c>
      <c r="H47" s="1">
        <f t="shared" si="35"/>
        <v>-5.5780000000000003</v>
      </c>
      <c r="J47" s="3">
        <f t="shared" si="4"/>
        <v>44.421999999999997</v>
      </c>
      <c r="L47" s="1">
        <f t="shared" si="5"/>
        <v>50.000227609481939</v>
      </c>
      <c r="M47" s="1">
        <f t="shared" si="6"/>
        <v>-3.5252525252525113</v>
      </c>
      <c r="N47" s="1">
        <f t="shared" si="7"/>
        <v>-57.781373737373443</v>
      </c>
      <c r="O47" s="1">
        <f t="shared" si="8"/>
        <v>-0.10365853658536775</v>
      </c>
      <c r="P47" s="1">
        <f t="shared" si="9"/>
        <v>93.190859756097638</v>
      </c>
      <c r="Q47" s="1">
        <f t="shared" si="10"/>
        <v>-22.061681484348355</v>
      </c>
      <c r="R47" s="1">
        <f t="shared" si="11"/>
        <v>48.882311495328878</v>
      </c>
      <c r="T47" s="1">
        <f t="shared" si="12"/>
        <v>-102.31549999999999</v>
      </c>
      <c r="U47" s="1">
        <f t="shared" si="13"/>
        <v>93.917900000000017</v>
      </c>
      <c r="X47" s="1">
        <f t="shared" si="0"/>
        <v>111.61537632718891</v>
      </c>
      <c r="Y47" s="1">
        <f t="shared" si="14"/>
        <v>236.03400000000002</v>
      </c>
      <c r="Z47" s="1">
        <f t="shared" si="15"/>
        <v>280.24616999999995</v>
      </c>
      <c r="AA47" s="1">
        <f t="shared" si="16"/>
        <v>235.25683800000004</v>
      </c>
      <c r="AB47" s="1">
        <f t="shared" si="17"/>
        <v>233.64760999999999</v>
      </c>
      <c r="AC47" s="1">
        <f t="shared" si="18"/>
        <v>82.455434728695479</v>
      </c>
      <c r="AD47" s="1">
        <f t="shared" si="19"/>
        <v>258.09568148434835</v>
      </c>
      <c r="AE47" s="1">
        <f t="shared" si="20"/>
        <v>257.31851948434837</v>
      </c>
      <c r="AF47" s="1">
        <f t="shared" si="21"/>
        <v>0.36612697245948123</v>
      </c>
      <c r="AG47" s="1">
        <f t="shared" si="22"/>
        <v>-68.571590646758125</v>
      </c>
      <c r="AH47" s="1">
        <f t="shared" si="23"/>
        <v>116.9684853194068</v>
      </c>
      <c r="AI47" s="1">
        <f t="shared" si="24"/>
        <v>68.086173824077918</v>
      </c>
      <c r="AJ47" s="1">
        <f t="shared" si="25"/>
        <v>1</v>
      </c>
      <c r="AK47" s="1" t="s">
        <v>159</v>
      </c>
      <c r="AM47" s="1">
        <f t="shared" si="26"/>
        <v>461.43359575907482</v>
      </c>
      <c r="AN47" s="1">
        <f t="shared" si="1"/>
        <v>38047.707736739649</v>
      </c>
      <c r="AO47" s="1">
        <f t="shared" si="27"/>
        <v>14431.936221560307</v>
      </c>
      <c r="AP47" s="1">
        <f t="shared" si="28"/>
        <v>26505.094099485308</v>
      </c>
      <c r="AQ47" s="1">
        <f t="shared" si="29"/>
        <v>40937.030321045619</v>
      </c>
      <c r="AR47" s="1">
        <f t="shared" si="30"/>
        <v>2889.3225843059699</v>
      </c>
      <c r="AT47" s="1">
        <f t="shared" si="31"/>
        <v>535.49900694316818</v>
      </c>
      <c r="AU47" s="1">
        <f t="shared" si="32"/>
        <v>44154.803414283655</v>
      </c>
      <c r="AV47" s="1">
        <f t="shared" si="33"/>
        <v>-3217.7730932380364</v>
      </c>
    </row>
    <row r="48" spans="1:48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34"/>
        <v>-11.087999999999999</v>
      </c>
      <c r="H48" s="1">
        <f t="shared" si="35"/>
        <v>-6.3979999999999997</v>
      </c>
      <c r="J48" s="3">
        <f>H48+50</f>
        <v>43.602000000000004</v>
      </c>
      <c r="L48" s="1">
        <f t="shared" si="5"/>
        <v>50.001477778161721</v>
      </c>
      <c r="M48" s="1">
        <f t="shared" si="6"/>
        <v>-3.5786802030456681</v>
      </c>
      <c r="N48" s="1">
        <f t="shared" si="7"/>
        <v>-64.344781725887941</v>
      </c>
      <c r="O48" s="1">
        <f t="shared" si="8"/>
        <v>-0.12635379061371846</v>
      </c>
      <c r="P48" s="1">
        <f t="shared" si="9"/>
        <v>92.647097472924202</v>
      </c>
      <c r="Q48" s="1">
        <f t="shared" si="10"/>
        <v>-22.737114114337338</v>
      </c>
      <c r="R48" s="1">
        <f t="shared" si="11"/>
        <v>49.196469292425306</v>
      </c>
      <c r="T48" s="1">
        <f t="shared" si="12"/>
        <v>-101.5198</v>
      </c>
      <c r="U48" s="1">
        <f t="shared" si="13"/>
        <v>95.314599999999984</v>
      </c>
      <c r="X48" s="1">
        <f t="shared" si="0"/>
        <v>113.06243109539081</v>
      </c>
      <c r="Y48" s="1">
        <f t="shared" si="14"/>
        <v>240.04085999999998</v>
      </c>
      <c r="Z48" s="1">
        <f t="shared" si="15"/>
        <v>275.70968000000005</v>
      </c>
      <c r="AA48" s="1">
        <f t="shared" si="16"/>
        <v>238.44993199999999</v>
      </c>
      <c r="AB48" s="1">
        <f t="shared" si="17"/>
        <v>229.13063600000004</v>
      </c>
      <c r="AC48" s="1">
        <f t="shared" si="18"/>
        <v>82.761168326595538</v>
      </c>
      <c r="AD48" s="1">
        <f>Y48-Q48</f>
        <v>262.77797411433733</v>
      </c>
      <c r="AE48" s="1">
        <f t="shared" si="20"/>
        <v>261.18704611433731</v>
      </c>
      <c r="AF48" s="1">
        <f t="shared" si="21"/>
        <v>0.34074174821308995</v>
      </c>
      <c r="AG48" s="1">
        <f t="shared" si="22"/>
        <v>-69.844378937761519</v>
      </c>
      <c r="AH48" s="1">
        <f t="shared" si="23"/>
        <v>117.2428989095541</v>
      </c>
      <c r="AI48" s="1">
        <f t="shared" si="24"/>
        <v>68.046429617128794</v>
      </c>
      <c r="AJ48" s="1">
        <f t="shared" si="25"/>
        <v>1</v>
      </c>
      <c r="AK48" s="1">
        <v>7.2</v>
      </c>
      <c r="AM48" s="1">
        <f t="shared" si="26"/>
        <v>468.83354443270571</v>
      </c>
      <c r="AN48" s="1">
        <f t="shared" si="1"/>
        <v>38801.211887949568</v>
      </c>
      <c r="AO48" s="1">
        <f t="shared" si="27"/>
        <v>14693.7559785514</v>
      </c>
      <c r="AP48" s="1">
        <f t="shared" si="28"/>
        <v>26903.571685007315</v>
      </c>
      <c r="AQ48" s="1">
        <f t="shared" si="29"/>
        <v>41597.327663558717</v>
      </c>
      <c r="AR48" s="1">
        <f t="shared" si="30"/>
        <v>2796.1157756091488</v>
      </c>
      <c r="AT48" s="1">
        <f t="shared" si="31"/>
        <v>545.12597290506176</v>
      </c>
      <c r="AU48" s="1">
        <f t="shared" si="32"/>
        <v>45115.262402794971</v>
      </c>
      <c r="AV48" s="1">
        <f t="shared" si="33"/>
        <v>-3517.9347392362542</v>
      </c>
    </row>
    <row r="49" spans="1:48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34"/>
        <v>-11.792999999999999</v>
      </c>
      <c r="H49" s="1">
        <f t="shared" si="35"/>
        <v>-7.2290000000000001</v>
      </c>
      <c r="J49" s="3">
        <f t="shared" si="4"/>
        <v>42.771000000000001</v>
      </c>
      <c r="L49" s="1">
        <f t="shared" si="5"/>
        <v>50.000286239180674</v>
      </c>
      <c r="M49" s="1">
        <f t="shared" si="6"/>
        <v>-3.614213197969566</v>
      </c>
      <c r="N49" s="1">
        <f t="shared" si="7"/>
        <v>-70.673152284264532</v>
      </c>
      <c r="O49" s="1">
        <f t="shared" si="8"/>
        <v>-0.14660309892729173</v>
      </c>
      <c r="P49" s="1">
        <f t="shared" si="9"/>
        <v>91.949151370679246</v>
      </c>
      <c r="Q49" s="1">
        <f t="shared" si="10"/>
        <v>-23.448758512362552</v>
      </c>
      <c r="R49" s="1">
        <f t="shared" si="11"/>
        <v>49.412236349249689</v>
      </c>
      <c r="T49" s="1">
        <f t="shared" si="12"/>
        <v>-100.69980000000001</v>
      </c>
      <c r="U49" s="1">
        <f t="shared" si="13"/>
        <v>96.680999999999983</v>
      </c>
      <c r="X49" s="1">
        <f t="shared" si="0"/>
        <v>114.51626850819054</v>
      </c>
      <c r="Y49" s="1">
        <f t="shared" si="14"/>
        <v>243.94975999999997</v>
      </c>
      <c r="Z49" s="1">
        <f t="shared" si="15"/>
        <v>271.08180000000004</v>
      </c>
      <c r="AA49" s="1">
        <f t="shared" si="16"/>
        <v>241.54599999999999</v>
      </c>
      <c r="AB49" s="1">
        <f t="shared" si="17"/>
        <v>224.53873600000003</v>
      </c>
      <c r="AC49" s="1">
        <f t="shared" si="18"/>
        <v>83.044007025507781</v>
      </c>
      <c r="AD49" s="1">
        <f t="shared" si="19"/>
        <v>267.3985185123625</v>
      </c>
      <c r="AE49" s="1">
        <f t="shared" si="20"/>
        <v>264.99475851236252</v>
      </c>
      <c r="AF49" s="1">
        <f t="shared" si="21"/>
        <v>0.31554638981765071</v>
      </c>
      <c r="AG49" s="1">
        <f t="shared" si="22"/>
        <v>-71.107796453622768</v>
      </c>
      <c r="AH49" s="1">
        <f t="shared" si="23"/>
        <v>117.41902428520579</v>
      </c>
      <c r="AI49" s="1">
        <f t="shared" si="24"/>
        <v>68.006787935956112</v>
      </c>
      <c r="AJ49" s="1">
        <f t="shared" si="25"/>
        <v>1</v>
      </c>
      <c r="AM49" s="1">
        <f t="shared" si="26"/>
        <v>476.26817819428095</v>
      </c>
      <c r="AN49" s="1">
        <f t="shared" si="1"/>
        <v>39551.217935991663</v>
      </c>
      <c r="AO49" s="1">
        <f t="shared" si="27"/>
        <v>14952.122959655775</v>
      </c>
      <c r="AP49" s="1">
        <f t="shared" si="28"/>
        <v>27295.785100565903</v>
      </c>
      <c r="AQ49" s="1">
        <f t="shared" si="29"/>
        <v>42247.908060221678</v>
      </c>
      <c r="AR49" s="1">
        <f t="shared" si="30"/>
        <v>2696.6901242300155</v>
      </c>
      <c r="AT49" s="1">
        <f t="shared" si="31"/>
        <v>554.79806244493568</v>
      </c>
      <c r="AU49" s="1">
        <f t="shared" si="32"/>
        <v>46072.654195415344</v>
      </c>
      <c r="AV49" s="1">
        <f t="shared" si="33"/>
        <v>-3824.7461351936654</v>
      </c>
    </row>
    <row r="50" spans="1:48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34"/>
        <v>-12.505000000000001</v>
      </c>
      <c r="H50" s="1">
        <f t="shared" si="35"/>
        <v>-8.0679999999999996</v>
      </c>
      <c r="J50" s="3">
        <f t="shared" si="4"/>
        <v>41.932000000000002</v>
      </c>
      <c r="L50" s="1">
        <f t="shared" si="5"/>
        <v>50.000804123533854</v>
      </c>
      <c r="M50" s="1">
        <f t="shared" si="6"/>
        <v>-3.7113402061855449</v>
      </c>
      <c r="N50" s="1">
        <f t="shared" si="7"/>
        <v>-78.738783505154089</v>
      </c>
      <c r="O50" s="1">
        <f t="shared" si="8"/>
        <v>-0.16627358490566269</v>
      </c>
      <c r="P50" s="1">
        <f t="shared" si="9"/>
        <v>91.190508254717102</v>
      </c>
      <c r="Q50" s="1">
        <f t="shared" si="10"/>
        <v>-23.967009638103967</v>
      </c>
      <c r="R50" s="1">
        <f t="shared" si="11"/>
        <v>49.580334739354669</v>
      </c>
      <c r="T50" s="1">
        <f t="shared" si="12"/>
        <v>-99.86569999999999</v>
      </c>
      <c r="U50" s="1">
        <f t="shared" si="13"/>
        <v>98.020700000000019</v>
      </c>
      <c r="X50" s="1">
        <f t="shared" si="0"/>
        <v>115.96983766902497</v>
      </c>
      <c r="Y50" s="1">
        <f t="shared" si="14"/>
        <v>247.77394000000004</v>
      </c>
      <c r="Z50" s="1">
        <f t="shared" si="15"/>
        <v>266.39150999999998</v>
      </c>
      <c r="AA50" s="1">
        <f t="shared" si="16"/>
        <v>244.55953400000004</v>
      </c>
      <c r="AB50" s="1">
        <f t="shared" si="17"/>
        <v>219.89691400000001</v>
      </c>
      <c r="AC50" s="1">
        <f t="shared" si="18"/>
        <v>83.409365314787252</v>
      </c>
      <c r="AD50" s="1">
        <f t="shared" si="19"/>
        <v>271.74094963810398</v>
      </c>
      <c r="AE50" s="1">
        <f t="shared" si="20"/>
        <v>268.52654363810399</v>
      </c>
      <c r="AF50" s="1">
        <f t="shared" si="21"/>
        <v>0.292412499578453</v>
      </c>
      <c r="AG50" s="1">
        <f t="shared" si="22"/>
        <v>-72.19929604113436</v>
      </c>
      <c r="AH50" s="1">
        <f t="shared" si="23"/>
        <v>117.6300869104808</v>
      </c>
      <c r="AI50" s="1">
        <f t="shared" si="24"/>
        <v>68.04975217112613</v>
      </c>
      <c r="AJ50" s="1">
        <f t="shared" si="25"/>
        <v>1</v>
      </c>
      <c r="AM50" s="1">
        <f t="shared" si="26"/>
        <v>483.70144016895608</v>
      </c>
      <c r="AN50" s="1">
        <f t="shared" si="1"/>
        <v>40345.230126341165</v>
      </c>
      <c r="AO50" s="1">
        <f t="shared" si="27"/>
        <v>15194.938680913861</v>
      </c>
      <c r="AP50" s="1">
        <f t="shared" si="28"/>
        <v>27659.576627442904</v>
      </c>
      <c r="AQ50" s="1">
        <f>AO50+AP50</f>
        <v>42854.515308356764</v>
      </c>
      <c r="AR50" s="1">
        <f t="shared" si="30"/>
        <v>2509.2851820155993</v>
      </c>
      <c r="AT50" s="1">
        <f t="shared" si="31"/>
        <v>564.46836735813508</v>
      </c>
      <c r="AU50" s="1">
        <f t="shared" si="32"/>
        <v>47081.94826161622</v>
      </c>
      <c r="AV50" s="1">
        <f t="shared" si="33"/>
        <v>-4227.4329532594566</v>
      </c>
    </row>
    <row r="51" spans="1:48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34"/>
        <v>-13.225</v>
      </c>
      <c r="H51" s="1">
        <f t="shared" si="35"/>
        <v>-8.9160000000000004</v>
      </c>
      <c r="J51" s="3">
        <f t="shared" si="4"/>
        <v>41.084000000000003</v>
      </c>
      <c r="L51" s="1">
        <f t="shared" si="5"/>
        <v>50.00108110831205</v>
      </c>
      <c r="M51" s="1">
        <f t="shared" si="6"/>
        <v>-3.7864583333333317</v>
      </c>
      <c r="N51" s="1">
        <f t="shared" si="7"/>
        <v>-86.536578124999949</v>
      </c>
      <c r="O51" s="1">
        <f t="shared" si="8"/>
        <v>-0.1880841121495298</v>
      </c>
      <c r="P51" s="1">
        <f t="shared" si="9"/>
        <v>90.501977803738185</v>
      </c>
      <c r="Q51" s="1">
        <f t="shared" si="10"/>
        <v>-24.599797720662803</v>
      </c>
      <c r="R51" s="1">
        <f t="shared" si="11"/>
        <v>49.877820015217985</v>
      </c>
      <c r="T51" s="1">
        <f t="shared" si="12"/>
        <v>-99.008600000000001</v>
      </c>
      <c r="U51" s="1">
        <f t="shared" si="13"/>
        <v>99.33959999999999</v>
      </c>
      <c r="X51" s="1">
        <f t="shared" si="0"/>
        <v>117.43320618172696</v>
      </c>
      <c r="Y51" s="1">
        <f t="shared" si="14"/>
        <v>251.52111999999997</v>
      </c>
      <c r="Z51" s="1">
        <f>B51+$S$12*(G51-D51)+$S$14*(B51-J51)</f>
        <v>261.61288000000002</v>
      </c>
      <c r="AA51" s="1">
        <f t="shared" si="16"/>
        <v>247.494992</v>
      </c>
      <c r="AB51" s="1">
        <f t="shared" si="17"/>
        <v>215.18127200000004</v>
      </c>
      <c r="AC51" s="1">
        <f t="shared" si="18"/>
        <v>83.538803350033973</v>
      </c>
      <c r="AD51" s="1">
        <f t="shared" si="19"/>
        <v>276.12091772066276</v>
      </c>
      <c r="AE51" s="1">
        <f t="shared" si="20"/>
        <v>272.09478972066279</v>
      </c>
      <c r="AF51" s="1">
        <f t="shared" si="21"/>
        <v>0.26987565104044631</v>
      </c>
      <c r="AG51" s="1">
        <f t="shared" si="22"/>
        <v>-73.243193769257147</v>
      </c>
      <c r="AH51" s="1">
        <f t="shared" si="23"/>
        <v>117.79358906788529</v>
      </c>
      <c r="AI51" s="1">
        <f t="shared" si="24"/>
        <v>67.915769052667315</v>
      </c>
      <c r="AJ51" s="1">
        <f t="shared" si="25"/>
        <v>1</v>
      </c>
      <c r="AM51" s="1">
        <f t="shared" si="26"/>
        <v>491.18481406921154</v>
      </c>
      <c r="AN51" s="1">
        <f t="shared" si="1"/>
        <v>41032.991591050864</v>
      </c>
      <c r="AO51" s="1">
        <f t="shared" si="27"/>
        <v>15439.853356186301</v>
      </c>
      <c r="AP51" s="1">
        <f t="shared" si="28"/>
        <v>28027.123815176874</v>
      </c>
      <c r="AQ51" s="1">
        <f t="shared" si="29"/>
        <v>43466.977171363178</v>
      </c>
      <c r="AR51" s="1">
        <f t="shared" si="30"/>
        <v>2433.9855803123137</v>
      </c>
      <c r="AT51" s="1">
        <f t="shared" si="31"/>
        <v>574.20386539943888</v>
      </c>
      <c r="AU51" s="1">
        <f t="shared" si="32"/>
        <v>47968.303794433101</v>
      </c>
      <c r="AV51" s="1">
        <f t="shared" si="33"/>
        <v>-4501.3266230699228</v>
      </c>
    </row>
    <row r="52" spans="1:48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34"/>
        <v>-13.952</v>
      </c>
      <c r="H52" s="1">
        <f t="shared" si="35"/>
        <v>-9.7720000000000002</v>
      </c>
      <c r="J52" s="3">
        <f t="shared" si="4"/>
        <v>40.228000000000002</v>
      </c>
      <c r="L52" s="1">
        <f t="shared" si="5"/>
        <v>50.000228039479978</v>
      </c>
      <c r="M52" s="1">
        <f t="shared" si="6"/>
        <v>-3.8888888888889031</v>
      </c>
      <c r="N52" s="1">
        <f t="shared" si="7"/>
        <v>-95.386888888889288</v>
      </c>
      <c r="O52" s="1">
        <f t="shared" si="8"/>
        <v>-0.20765661252900425</v>
      </c>
      <c r="P52" s="1">
        <f t="shared" si="9"/>
        <v>89.669706496519808</v>
      </c>
      <c r="Q52" s="1">
        <f t="shared" si="10"/>
        <v>-25.135142459469847</v>
      </c>
      <c r="R52" s="1">
        <f t="shared" si="11"/>
        <v>50.054331786827355</v>
      </c>
      <c r="T52" s="1">
        <f t="shared" si="12"/>
        <v>-98.132199999999997</v>
      </c>
      <c r="U52" s="1">
        <f t="shared" si="13"/>
        <v>100.62899999999999</v>
      </c>
      <c r="X52" s="1">
        <f t="shared" si="0"/>
        <v>118.89772128110781</v>
      </c>
      <c r="Y52" s="1">
        <f t="shared" si="14"/>
        <v>255.16963999999999</v>
      </c>
      <c r="Z52" s="1">
        <f t="shared" si="15"/>
        <v>256.75850000000003</v>
      </c>
      <c r="AA52" s="1">
        <f t="shared" si="16"/>
        <v>250.33402000000001</v>
      </c>
      <c r="AB52" s="1">
        <f t="shared" si="17"/>
        <v>210.40500400000002</v>
      </c>
      <c r="AC52" s="1">
        <f t="shared" si="18"/>
        <v>83.755936720737139</v>
      </c>
      <c r="AD52" s="1">
        <f t="shared" si="19"/>
        <v>280.30478245946983</v>
      </c>
      <c r="AE52" s="1">
        <f t="shared" si="20"/>
        <v>275.46916245946989</v>
      </c>
      <c r="AF52" s="1">
        <f t="shared" si="21"/>
        <v>0.24826354481257415</v>
      </c>
      <c r="AG52" s="1">
        <f t="shared" si="22"/>
        <v>-74.212553637107064</v>
      </c>
      <c r="AH52" s="1">
        <f t="shared" si="23"/>
        <v>117.92527290354721</v>
      </c>
      <c r="AI52" s="1">
        <f t="shared" si="24"/>
        <v>67.870941116719848</v>
      </c>
      <c r="AJ52" s="1">
        <f t="shared" si="25"/>
        <v>1</v>
      </c>
      <c r="AM52" s="1">
        <f t="shared" si="26"/>
        <v>498.67405138442524</v>
      </c>
      <c r="AN52" s="1">
        <f t="shared" si="1"/>
        <v>41766.91229202754</v>
      </c>
      <c r="AO52" s="1">
        <f t="shared" si="27"/>
        <v>15673.802520786176</v>
      </c>
      <c r="AP52" s="1">
        <f t="shared" si="28"/>
        <v>28374.7010791377</v>
      </c>
      <c r="AQ52" s="1">
        <f t="shared" si="29"/>
        <v>44048.503599923875</v>
      </c>
      <c r="AR52" s="1">
        <f t="shared" si="30"/>
        <v>2281.5913078963349</v>
      </c>
      <c r="AT52" s="1">
        <f t="shared" si="31"/>
        <v>583.94699145259983</v>
      </c>
      <c r="AU52" s="1">
        <f t="shared" si="32"/>
        <v>48909.027264368786</v>
      </c>
      <c r="AV52" s="1">
        <f t="shared" si="33"/>
        <v>-4860.5236644449105</v>
      </c>
    </row>
    <row r="53" spans="1:48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34"/>
        <v>-14.686999999999999</v>
      </c>
      <c r="H53" s="1">
        <f t="shared" si="35"/>
        <v>-10.634</v>
      </c>
      <c r="J53" s="3">
        <f t="shared" si="4"/>
        <v>39.366</v>
      </c>
      <c r="L53" s="1">
        <f t="shared" si="5"/>
        <v>50.00116251648555</v>
      </c>
      <c r="M53" s="1">
        <f t="shared" si="6"/>
        <v>-3.9892473118279628</v>
      </c>
      <c r="N53" s="1">
        <f t="shared" si="7"/>
        <v>-104.52817204301094</v>
      </c>
      <c r="O53" s="1">
        <f t="shared" si="8"/>
        <v>-0.22899884925201164</v>
      </c>
      <c r="P53" s="1">
        <f t="shared" si="9"/>
        <v>88.887691599539608</v>
      </c>
      <c r="Q53" s="1">
        <f t="shared" si="10"/>
        <v>-25.718495143011292</v>
      </c>
      <c r="R53" s="1">
        <f t="shared" si="11"/>
        <v>50.333351592012839</v>
      </c>
      <c r="T53" s="1">
        <f t="shared" si="12"/>
        <v>-97.240299999999991</v>
      </c>
      <c r="U53" s="1">
        <f t="shared" si="13"/>
        <v>101.8973</v>
      </c>
      <c r="X53" s="1">
        <f t="shared" si="0"/>
        <v>120.36469493742756</v>
      </c>
      <c r="Y53" s="1">
        <f t="shared" si="14"/>
        <v>258.74011000000002</v>
      </c>
      <c r="Z53" s="1">
        <f t="shared" si="15"/>
        <v>251.83774</v>
      </c>
      <c r="AA53" s="1">
        <f t="shared" si="16"/>
        <v>253.09586599999997</v>
      </c>
      <c r="AB53" s="1">
        <f t="shared" si="17"/>
        <v>205.57486600000001</v>
      </c>
      <c r="AC53" s="1">
        <f t="shared" si="18"/>
        <v>83.808849488082345</v>
      </c>
      <c r="AD53" s="1">
        <f t="shared" si="19"/>
        <v>284.45860514301131</v>
      </c>
      <c r="AE53" s="1">
        <f t="shared" si="20"/>
        <v>278.81436114301124</v>
      </c>
      <c r="AF53" s="1">
        <f t="shared" si="21"/>
        <v>0.2275696433196302</v>
      </c>
      <c r="AG53" s="1">
        <f t="shared" si="22"/>
        <v>-75.111496154492144</v>
      </c>
      <c r="AH53" s="1">
        <f t="shared" si="23"/>
        <v>118.0404760590576</v>
      </c>
      <c r="AI53" s="1">
        <f t="shared" si="24"/>
        <v>67.707124467044764</v>
      </c>
      <c r="AJ53" s="1">
        <f t="shared" si="25"/>
        <v>1</v>
      </c>
      <c r="AM53" s="1">
        <f t="shared" si="26"/>
        <v>506.17586126811324</v>
      </c>
      <c r="AN53" s="1">
        <f t="shared" si="1"/>
        <v>42422.016571519751</v>
      </c>
      <c r="AO53" s="1">
        <f t="shared" si="27"/>
        <v>15906.071823781764</v>
      </c>
      <c r="AP53" s="1">
        <f t="shared" si="28"/>
        <v>28719.273269535875</v>
      </c>
      <c r="AQ53" s="1">
        <f t="shared" si="29"/>
        <v>44625.345093317635</v>
      </c>
      <c r="AR53" s="1">
        <f t="shared" si="30"/>
        <v>2203.3285217978846</v>
      </c>
      <c r="AT53" s="1">
        <f t="shared" si="31"/>
        <v>593.70647379336378</v>
      </c>
      <c r="AU53" s="1">
        <f t="shared" si="32"/>
        <v>49757.856502248127</v>
      </c>
      <c r="AV53" s="1">
        <f t="shared" si="33"/>
        <v>-5132.5114089304916</v>
      </c>
    </row>
    <row r="54" spans="1:48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34"/>
        <v>-15.429</v>
      </c>
      <c r="H54" s="1">
        <f t="shared" si="35"/>
        <v>-11.503</v>
      </c>
      <c r="J54" s="3">
        <f t="shared" si="4"/>
        <v>38.497</v>
      </c>
      <c r="L54" s="1">
        <f t="shared" si="5"/>
        <v>50.00093456126595</v>
      </c>
      <c r="M54" s="1">
        <f t="shared" si="6"/>
        <v>-4.1325966850828681</v>
      </c>
      <c r="N54" s="1">
        <f t="shared" si="7"/>
        <v>-115.36985082872914</v>
      </c>
      <c r="O54" s="1">
        <f t="shared" si="8"/>
        <v>-0.24828375286041388</v>
      </c>
      <c r="P54" s="1">
        <f t="shared" si="9"/>
        <v>87.969838672768972</v>
      </c>
      <c r="Q54" s="1">
        <f t="shared" si="10"/>
        <v>-26.174473201513528</v>
      </c>
      <c r="R54" s="1">
        <f t="shared" si="11"/>
        <v>50.483615772000597</v>
      </c>
      <c r="T54" s="1">
        <f t="shared" si="12"/>
        <v>-96.329099999999997</v>
      </c>
      <c r="U54" s="1">
        <f t="shared" si="13"/>
        <v>103.1371</v>
      </c>
      <c r="X54" s="1">
        <f t="shared" si="0"/>
        <v>121.83239690336885</v>
      </c>
      <c r="Y54" s="1">
        <f t="shared" si="14"/>
        <v>262.21192000000002</v>
      </c>
      <c r="Z54" s="1">
        <f t="shared" si="15"/>
        <v>246.84223</v>
      </c>
      <c r="AA54" s="1">
        <f t="shared" si="16"/>
        <v>255.76128200000002</v>
      </c>
      <c r="AB54" s="1">
        <f t="shared" si="17"/>
        <v>200.685102</v>
      </c>
      <c r="AC54" s="1">
        <f t="shared" si="18"/>
        <v>83.98048991128455</v>
      </c>
      <c r="AD54" s="1">
        <f t="shared" si="19"/>
        <v>288.38639320151356</v>
      </c>
      <c r="AE54" s="1">
        <f t="shared" si="20"/>
        <v>281.93575520151353</v>
      </c>
      <c r="AF54" s="1">
        <f t="shared" si="21"/>
        <v>0.20786473963605318</v>
      </c>
      <c r="AG54" s="1">
        <f t="shared" si="22"/>
        <v>-75.926988726455704</v>
      </c>
      <c r="AH54" s="1">
        <f t="shared" si="23"/>
        <v>118.14017409918537</v>
      </c>
      <c r="AI54" s="1">
        <f t="shared" si="24"/>
        <v>67.656558327184769</v>
      </c>
      <c r="AJ54" s="1">
        <f t="shared" si="25"/>
        <v>1</v>
      </c>
      <c r="AM54" s="1">
        <f t="shared" si="26"/>
        <v>513.68139558154371</v>
      </c>
      <c r="AN54" s="1">
        <f t="shared" si="1"/>
        <v>43139.215259250399</v>
      </c>
      <c r="AO54" s="1">
        <f t="shared" si="27"/>
        <v>16125.701948649034</v>
      </c>
      <c r="AP54" s="1">
        <f t="shared" si="28"/>
        <v>29040.792464531904</v>
      </c>
      <c r="AQ54" s="1">
        <f t="shared" si="29"/>
        <v>45166.494413180939</v>
      </c>
      <c r="AR54" s="1">
        <f t="shared" si="30"/>
        <v>2027.2791539305399</v>
      </c>
      <c r="AT54" s="1">
        <f t="shared" si="31"/>
        <v>603.47080143237804</v>
      </c>
      <c r="AU54" s="1">
        <f t="shared" si="32"/>
        <v>50679.773551446626</v>
      </c>
      <c r="AV54" s="1">
        <f t="shared" si="33"/>
        <v>-5513.2791382656869</v>
      </c>
    </row>
    <row r="55" spans="1:48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34"/>
        <v>-16.177</v>
      </c>
      <c r="H55" s="1">
        <f t="shared" si="35"/>
        <v>-12.377000000000001</v>
      </c>
      <c r="J55" s="3">
        <f t="shared" si="4"/>
        <v>37.622999999999998</v>
      </c>
      <c r="L55" s="1">
        <f t="shared" si="5"/>
        <v>50.000329048917266</v>
      </c>
      <c r="M55" s="1">
        <f t="shared" si="6"/>
        <v>-4.2711864406779769</v>
      </c>
      <c r="N55" s="1">
        <f t="shared" si="7"/>
        <v>-126.53198305084783</v>
      </c>
      <c r="O55" s="1">
        <f t="shared" si="8"/>
        <v>-0.26993166287015752</v>
      </c>
      <c r="P55" s="1">
        <f t="shared" si="9"/>
        <v>87.128479498860955</v>
      </c>
      <c r="Q55" s="1">
        <f t="shared" si="10"/>
        <v>-26.699182433312536</v>
      </c>
      <c r="R55" s="1">
        <f t="shared" si="11"/>
        <v>50.771194460928236</v>
      </c>
      <c r="T55" s="1">
        <f t="shared" si="12"/>
        <v>-95.397699999999986</v>
      </c>
      <c r="U55" s="1">
        <f t="shared" si="13"/>
        <v>104.35290000000001</v>
      </c>
      <c r="X55" s="1">
        <f t="shared" si="0"/>
        <v>123.30377100356664</v>
      </c>
      <c r="Y55" s="1">
        <f t="shared" si="14"/>
        <v>265.59339000000006</v>
      </c>
      <c r="Z55" s="1">
        <f t="shared" si="15"/>
        <v>241.77431999999999</v>
      </c>
      <c r="AA55" s="1">
        <f t="shared" si="16"/>
        <v>258.33791800000006</v>
      </c>
      <c r="AB55" s="1">
        <f t="shared" si="17"/>
        <v>195.73741399999997</v>
      </c>
      <c r="AC55" s="1">
        <f t="shared" si="18"/>
        <v>83.94700314846574</v>
      </c>
      <c r="AD55" s="1">
        <f t="shared" si="19"/>
        <v>292.29257243331261</v>
      </c>
      <c r="AE55" s="1">
        <f t="shared" si="20"/>
        <v>285.03710043331262</v>
      </c>
      <c r="AF55" s="1">
        <f t="shared" si="21"/>
        <v>0.18905054001447019</v>
      </c>
      <c r="AG55" s="1">
        <f t="shared" si="22"/>
        <v>-76.666137679124247</v>
      </c>
      <c r="AH55" s="1">
        <f t="shared" si="23"/>
        <v>118.22786737822801</v>
      </c>
      <c r="AI55" s="1">
        <f t="shared" si="24"/>
        <v>67.456672917299784</v>
      </c>
      <c r="AJ55" s="1">
        <f t="shared" si="25"/>
        <v>1</v>
      </c>
      <c r="AM55" s="1">
        <f t="shared" si="26"/>
        <v>521.20570845513521</v>
      </c>
      <c r="AN55" s="1">
        <f t="shared" si="1"/>
        <v>43753.657248681549</v>
      </c>
      <c r="AO55" s="1">
        <f t="shared" si="27"/>
        <v>16344.123772753543</v>
      </c>
      <c r="AP55" s="1">
        <f t="shared" si="28"/>
        <v>29360.246530133369</v>
      </c>
      <c r="AQ55" s="1">
        <f t="shared" si="29"/>
        <v>45704.370302886913</v>
      </c>
      <c r="AR55" s="1">
        <f t="shared" si="30"/>
        <v>1950.7130542053637</v>
      </c>
      <c r="AT55" s="1">
        <f t="shared" si="31"/>
        <v>613.25955904617388</v>
      </c>
      <c r="AU55" s="1">
        <f t="shared" si="32"/>
        <v>51481.302134075871</v>
      </c>
      <c r="AV55" s="1">
        <f t="shared" si="33"/>
        <v>-5776.9318311889583</v>
      </c>
    </row>
    <row r="56" spans="1:48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34"/>
        <v>-16.933</v>
      </c>
      <c r="H56" s="1">
        <f t="shared" si="35"/>
        <v>-13.255000000000001</v>
      </c>
      <c r="J56" s="3">
        <f t="shared" si="4"/>
        <v>36.744999999999997</v>
      </c>
      <c r="L56" s="1">
        <f t="shared" si="5"/>
        <v>50.000555006919669</v>
      </c>
      <c r="M56" s="1">
        <f t="shared" si="6"/>
        <v>-4.4360465116279011</v>
      </c>
      <c r="N56" s="1">
        <f t="shared" si="7"/>
        <v>-139.0778546511626</v>
      </c>
      <c r="O56" s="1">
        <f t="shared" si="8"/>
        <v>-0.28992072480181375</v>
      </c>
      <c r="P56" s="1">
        <f t="shared" si="9"/>
        <v>86.169491506228852</v>
      </c>
      <c r="Q56" s="1">
        <f t="shared" si="10"/>
        <v>-27.1635929224691</v>
      </c>
      <c r="R56" s="1">
        <f t="shared" si="11"/>
        <v>50.960034301418084</v>
      </c>
      <c r="T56" s="1">
        <f t="shared" si="12"/>
        <v>-94.453099999999992</v>
      </c>
      <c r="U56" s="1">
        <f t="shared" si="13"/>
        <v>105.54349999999999</v>
      </c>
      <c r="X56" s="1">
        <f t="shared" si="0"/>
        <v>124.77210904629287</v>
      </c>
      <c r="Y56" s="1">
        <f t="shared" si="14"/>
        <v>268.88182</v>
      </c>
      <c r="Z56" s="1">
        <f t="shared" si="15"/>
        <v>236.64765</v>
      </c>
      <c r="AA56" s="1">
        <f t="shared" si="16"/>
        <v>260.82437000000004</v>
      </c>
      <c r="AB56" s="1">
        <f t="shared" si="17"/>
        <v>190.744102</v>
      </c>
      <c r="AC56" s="1">
        <f t="shared" si="18"/>
        <v>83.981122835030234</v>
      </c>
      <c r="AD56" s="1">
        <f t="shared" si="19"/>
        <v>296.0454129224691</v>
      </c>
      <c r="AE56" s="1">
        <f t="shared" si="20"/>
        <v>287.98796292246914</v>
      </c>
      <c r="AF56" s="1">
        <f t="shared" si="21"/>
        <v>0.17084541054175717</v>
      </c>
      <c r="AG56" s="1">
        <f t="shared" si="22"/>
        <v>-77.363963204280708</v>
      </c>
      <c r="AH56" s="1">
        <f t="shared" si="23"/>
        <v>118.28574867714114</v>
      </c>
      <c r="AI56" s="1">
        <f t="shared" si="24"/>
        <v>67.325714375723066</v>
      </c>
      <c r="AJ56" s="1">
        <f t="shared" si="25"/>
        <v>1</v>
      </c>
      <c r="AM56" s="1">
        <f t="shared" si="26"/>
        <v>528.7144955380287</v>
      </c>
      <c r="AN56" s="1">
        <f t="shared" si="1"/>
        <v>44402.036994440234</v>
      </c>
      <c r="AO56" s="1">
        <f t="shared" si="27"/>
        <v>16553.971354385703</v>
      </c>
      <c r="AP56" s="1">
        <f t="shared" si="28"/>
        <v>29664.200120828937</v>
      </c>
      <c r="AQ56" s="1">
        <f t="shared" si="29"/>
        <v>46218.171475214636</v>
      </c>
      <c r="AR56" s="1">
        <f t="shared" si="30"/>
        <v>1816.1344807744026</v>
      </c>
      <c r="AT56" s="1">
        <f t="shared" si="31"/>
        <v>623.02811837682304</v>
      </c>
      <c r="AU56" s="1">
        <f t="shared" si="32"/>
        <v>52322.600939081734</v>
      </c>
      <c r="AV56" s="1">
        <f t="shared" si="33"/>
        <v>-6104.4294638670981</v>
      </c>
    </row>
    <row r="57" spans="1:48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34"/>
        <v>-17.696000000000002</v>
      </c>
      <c r="H57" s="1">
        <f t="shared" si="35"/>
        <v>-14.138</v>
      </c>
      <c r="J57" s="3">
        <f t="shared" si="4"/>
        <v>35.862000000000002</v>
      </c>
      <c r="L57" s="1">
        <f t="shared" si="5"/>
        <v>50.000428048167748</v>
      </c>
      <c r="M57" s="1">
        <f t="shared" si="6"/>
        <v>-4.604790419161672</v>
      </c>
      <c r="N57" s="1">
        <f t="shared" si="7"/>
        <v>-152.31482634730523</v>
      </c>
      <c r="O57" s="1">
        <f t="shared" si="8"/>
        <v>-0.31073446327683929</v>
      </c>
      <c r="P57" s="1">
        <f t="shared" si="9"/>
        <v>85.210158192090532</v>
      </c>
      <c r="Q57" s="1">
        <f t="shared" si="10"/>
        <v>-27.657416086285185</v>
      </c>
      <c r="R57" s="1">
        <f t="shared" si="11"/>
        <v>51.199191439241318</v>
      </c>
      <c r="T57" s="1">
        <f t="shared" si="12"/>
        <v>-93.4893</v>
      </c>
      <c r="U57" s="1">
        <f t="shared" si="13"/>
        <v>106.7101</v>
      </c>
      <c r="X57" s="1">
        <f t="shared" si="0"/>
        <v>126.24262012688106</v>
      </c>
      <c r="Y57" s="1">
        <f t="shared" si="14"/>
        <v>272.07891000000001</v>
      </c>
      <c r="Z57" s="1">
        <f t="shared" si="15"/>
        <v>231.44857999999999</v>
      </c>
      <c r="AA57" s="1">
        <f t="shared" si="16"/>
        <v>263.22104200000001</v>
      </c>
      <c r="AB57" s="1">
        <f t="shared" si="17"/>
        <v>185.69286600000004</v>
      </c>
      <c r="AC57" s="1">
        <f t="shared" si="18"/>
        <v>83.908725058089502</v>
      </c>
      <c r="AD57" s="1">
        <f t="shared" si="19"/>
        <v>299.7363260862852</v>
      </c>
      <c r="AE57" s="1">
        <f t="shared" si="20"/>
        <v>290.87845808628521</v>
      </c>
      <c r="AF57" s="1">
        <f t="shared" si="21"/>
        <v>0.15331747713438457</v>
      </c>
      <c r="AG57" s="1">
        <f t="shared" si="22"/>
        <v>-78.005660661964512</v>
      </c>
      <c r="AH57" s="1">
        <f t="shared" si="23"/>
        <v>118.32391422467734</v>
      </c>
      <c r="AI57" s="1">
        <f t="shared" si="24"/>
        <v>67.12472278543602</v>
      </c>
      <c r="AJ57" s="1">
        <f t="shared" si="25"/>
        <v>1</v>
      </c>
      <c r="AM57" s="1">
        <f t="shared" si="26"/>
        <v>536.23439510194055</v>
      </c>
      <c r="AN57" s="1">
        <f t="shared" si="1"/>
        <v>44994.744425299665</v>
      </c>
      <c r="AO57" s="1">
        <f t="shared" si="27"/>
        <v>16760.356145766811</v>
      </c>
      <c r="AP57" s="1">
        <f t="shared" si="28"/>
        <v>29961.935575177809</v>
      </c>
      <c r="AQ57" s="1">
        <f t="shared" si="29"/>
        <v>46722.291720944617</v>
      </c>
      <c r="AR57" s="1">
        <f t="shared" si="30"/>
        <v>1727.5472956449521</v>
      </c>
      <c r="AT57" s="1">
        <f t="shared" si="31"/>
        <v>632.81113449376016</v>
      </c>
      <c r="AU57" s="1">
        <f t="shared" si="32"/>
        <v>53098.375497934619</v>
      </c>
      <c r="AV57" s="1">
        <f t="shared" si="33"/>
        <v>-6376.0837769900027</v>
      </c>
    </row>
    <row r="58" spans="1:48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34"/>
        <v>-18.465</v>
      </c>
      <c r="H58" s="1">
        <f t="shared" si="35"/>
        <v>-15.023</v>
      </c>
      <c r="J58" s="3">
        <f t="shared" si="4"/>
        <v>34.977000000000004</v>
      </c>
      <c r="L58" s="1">
        <f t="shared" si="5"/>
        <v>50.000858242634195</v>
      </c>
      <c r="M58" s="1">
        <f t="shared" si="6"/>
        <v>-4.8499999999999943</v>
      </c>
      <c r="N58" s="1">
        <f t="shared" si="7"/>
        <v>-169.00209999999981</v>
      </c>
      <c r="O58" s="1">
        <f t="shared" si="8"/>
        <v>-0.33070866141731831</v>
      </c>
      <c r="P58" s="1">
        <f t="shared" si="9"/>
        <v>84.17177165354309</v>
      </c>
      <c r="Q58" s="1">
        <f t="shared" si="10"/>
        <v>-28.010350814530849</v>
      </c>
      <c r="R58" s="1">
        <f t="shared" si="11"/>
        <v>51.349151450474537</v>
      </c>
      <c r="T58" s="1">
        <f t="shared" si="12"/>
        <v>-92.512700000000024</v>
      </c>
      <c r="U58" s="1">
        <f t="shared" si="13"/>
        <v>107.84990000000001</v>
      </c>
      <c r="X58" s="1">
        <f t="shared" si="0"/>
        <v>127.70821035195816</v>
      </c>
      <c r="Y58" s="1">
        <f t="shared" si="14"/>
        <v>275.17728999999997</v>
      </c>
      <c r="Z58" s="1">
        <f t="shared" si="15"/>
        <v>226.19872000000007</v>
      </c>
      <c r="AA58" s="1">
        <f t="shared" si="16"/>
        <v>265.52317800000003</v>
      </c>
      <c r="AB58" s="1">
        <f t="shared" si="17"/>
        <v>180.60395400000004</v>
      </c>
      <c r="AC58" s="1">
        <f t="shared" si="18"/>
        <v>83.947679845044917</v>
      </c>
      <c r="AD58" s="1">
        <f t="shared" si="19"/>
        <v>303.18764081453082</v>
      </c>
      <c r="AE58" s="1">
        <f t="shared" si="20"/>
        <v>293.53352881453088</v>
      </c>
      <c r="AF58" s="1">
        <f t="shared" si="21"/>
        <v>0.13690235478454099</v>
      </c>
      <c r="AG58" s="1">
        <f t="shared" si="22"/>
        <v>-78.553136518978306</v>
      </c>
      <c r="AH58" s="1">
        <f t="shared" si="23"/>
        <v>118.37630836914789</v>
      </c>
      <c r="AI58" s="1">
        <f t="shared" si="24"/>
        <v>67.027156918673356</v>
      </c>
      <c r="AJ58" s="1">
        <f t="shared" si="25"/>
        <v>1</v>
      </c>
      <c r="AM58" s="1">
        <f t="shared" si="26"/>
        <v>543.72913039493983</v>
      </c>
      <c r="AN58" s="1">
        <f t="shared" si="1"/>
        <v>45644.798960819091</v>
      </c>
      <c r="AO58" s="1">
        <f t="shared" si="27"/>
        <v>16953.343311426121</v>
      </c>
      <c r="AP58" s="1">
        <f t="shared" si="28"/>
        <v>30235.421135540757</v>
      </c>
      <c r="AQ58" s="1">
        <f t="shared" si="29"/>
        <v>47188.764446966874</v>
      </c>
      <c r="AR58" s="1">
        <f t="shared" si="30"/>
        <v>1543.9654861477829</v>
      </c>
      <c r="AT58" s="1">
        <f t="shared" si="31"/>
        <v>642.561413143153</v>
      </c>
      <c r="AU58" s="1">
        <f t="shared" si="32"/>
        <v>53941.539791321047</v>
      </c>
      <c r="AV58" s="1">
        <f t="shared" si="33"/>
        <v>-6752.7753443541733</v>
      </c>
    </row>
    <row r="59" spans="1:48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34"/>
        <v>-19.241</v>
      </c>
      <c r="H59" s="1">
        <f t="shared" si="35"/>
        <v>-15.912000000000001</v>
      </c>
      <c r="J59" s="3">
        <f t="shared" si="4"/>
        <v>34.088000000000001</v>
      </c>
      <c r="L59" s="1">
        <f t="shared" si="5"/>
        <v>50.000421798220863</v>
      </c>
      <c r="M59" s="1">
        <f t="shared" si="6"/>
        <v>-5.0516129032258066</v>
      </c>
      <c r="N59" s="1">
        <f t="shared" si="7"/>
        <v>-184.79458064516132</v>
      </c>
      <c r="O59" s="1">
        <f t="shared" si="8"/>
        <v>-0.35280898876404476</v>
      </c>
      <c r="P59" s="1">
        <f t="shared" si="9"/>
        <v>83.187806741573027</v>
      </c>
      <c r="Q59" s="1">
        <f t="shared" si="10"/>
        <v>-28.516021551990125</v>
      </c>
      <c r="R59" s="1">
        <f t="shared" si="11"/>
        <v>51.654612098117859</v>
      </c>
      <c r="T59" s="1">
        <f t="shared" si="12"/>
        <v>-91.514399999999995</v>
      </c>
      <c r="U59" s="1">
        <f t="shared" si="13"/>
        <v>108.96779999999998</v>
      </c>
      <c r="X59" s="1">
        <f t="shared" si="0"/>
        <v>129.17868107470363</v>
      </c>
      <c r="Y59" s="1">
        <f t="shared" si="14"/>
        <v>278.18468000000001</v>
      </c>
      <c r="Z59" s="1">
        <f t="shared" si="15"/>
        <v>220.87114000000003</v>
      </c>
      <c r="AA59" s="1">
        <f t="shared" si="16"/>
        <v>267.73523600000004</v>
      </c>
      <c r="AB59" s="1">
        <f t="shared" si="17"/>
        <v>175.45246800000001</v>
      </c>
      <c r="AC59" s="1">
        <f>AJ59*((AG59-Q59)^2+(AH59-R59)^2)^0.5</f>
        <v>83.726289791363001</v>
      </c>
      <c r="AD59" s="1">
        <f t="shared" si="19"/>
        <v>306.70070155199016</v>
      </c>
      <c r="AE59" s="1">
        <f t="shared" si="20"/>
        <v>296.25125755199019</v>
      </c>
      <c r="AF59" s="1">
        <f t="shared" si="21"/>
        <v>0.12079907917635449</v>
      </c>
      <c r="AG59" s="1">
        <f t="shared" si="22"/>
        <v>-79.076250333159152</v>
      </c>
      <c r="AH59" s="1">
        <f t="shared" si="23"/>
        <v>118.3910704085732</v>
      </c>
      <c r="AI59" s="1">
        <f t="shared" si="24"/>
        <v>66.736458310455333</v>
      </c>
      <c r="AJ59" s="1">
        <f t="shared" si="25"/>
        <v>1</v>
      </c>
      <c r="AM59" s="1">
        <f t="shared" si="26"/>
        <v>551.24882357691558</v>
      </c>
      <c r="AN59" s="1">
        <f t="shared" si="1"/>
        <v>46154.018749948773</v>
      </c>
      <c r="AO59" s="1">
        <f t="shared" si="27"/>
        <v>17149.783128682633</v>
      </c>
      <c r="AP59" s="1">
        <f t="shared" si="28"/>
        <v>30515.360784142751</v>
      </c>
      <c r="AQ59" s="1">
        <f t="shared" si="29"/>
        <v>47665.143912825384</v>
      </c>
      <c r="AR59" s="1">
        <f t="shared" si="30"/>
        <v>1511.1251628766113</v>
      </c>
      <c r="AT59" s="1">
        <f t="shared" si="31"/>
        <v>652.34416076743412</v>
      </c>
      <c r="AU59" s="1">
        <f t="shared" si="32"/>
        <v>54618.356248117685</v>
      </c>
      <c r="AV59" s="1">
        <f t="shared" si="33"/>
        <v>-6953.2123352923008</v>
      </c>
    </row>
    <row r="60" spans="1:48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34"/>
        <v>-20.024000000000001</v>
      </c>
      <c r="H60" s="1">
        <f t="shared" si="35"/>
        <v>-16.802</v>
      </c>
      <c r="J60" s="3">
        <f t="shared" si="4"/>
        <v>33.198</v>
      </c>
      <c r="L60" s="1">
        <f t="shared" si="5"/>
        <v>50.001054168887286</v>
      </c>
      <c r="M60" s="1">
        <f t="shared" si="6"/>
        <v>-5.3673469387755199</v>
      </c>
      <c r="N60" s="1">
        <f t="shared" si="7"/>
        <v>-205.9313469387759</v>
      </c>
      <c r="O60" s="1">
        <f t="shared" si="8"/>
        <v>-0.37331838565022513</v>
      </c>
      <c r="P60" s="1">
        <f t="shared" si="9"/>
        <v>82.088669282511233</v>
      </c>
      <c r="Q60" s="1">
        <f t="shared" si="10"/>
        <v>-28.836440676840184</v>
      </c>
      <c r="R60" s="1">
        <f t="shared" si="11"/>
        <v>51.809508122632074</v>
      </c>
      <c r="T60" s="1">
        <f t="shared" si="12"/>
        <v>-90.506800000000013</v>
      </c>
      <c r="U60" s="1">
        <f t="shared" si="13"/>
        <v>110.05880000000002</v>
      </c>
      <c r="X60" s="1">
        <f t="shared" si="0"/>
        <v>130.64090660922403</v>
      </c>
      <c r="Y60" s="1">
        <f t="shared" si="14"/>
        <v>281.09201000000002</v>
      </c>
      <c r="Z60" s="1">
        <f t="shared" si="15"/>
        <v>215.50009</v>
      </c>
      <c r="AA60" s="1">
        <f t="shared" si="16"/>
        <v>269.852056</v>
      </c>
      <c r="AB60" s="1">
        <f t="shared" si="17"/>
        <v>170.26995600000001</v>
      </c>
      <c r="AC60" s="1">
        <f t="shared" si="18"/>
        <v>83.698260951004997</v>
      </c>
      <c r="AD60" s="1">
        <f t="shared" si="19"/>
        <v>309.92845067684021</v>
      </c>
      <c r="AE60" s="1">
        <f t="shared" si="20"/>
        <v>298.6884966768402</v>
      </c>
      <c r="AF60" s="1">
        <f t="shared" si="21"/>
        <v>0.10573683723061168</v>
      </c>
      <c r="AG60" s="1">
        <f t="shared" si="22"/>
        <v>-79.513002675254185</v>
      </c>
      <c r="AH60" s="1">
        <f t="shared" si="23"/>
        <v>118.42245694073672</v>
      </c>
      <c r="AI60" s="1">
        <f t="shared" si="24"/>
        <v>66.612948818104655</v>
      </c>
      <c r="AJ60" s="1">
        <f t="shared" si="25"/>
        <v>1</v>
      </c>
      <c r="AM60" s="1">
        <f t="shared" si="26"/>
        <v>558.72635251534598</v>
      </c>
      <c r="AN60" s="1">
        <f t="shared" si="1"/>
        <v>46764.424053032635</v>
      </c>
      <c r="AO60" s="1">
        <f t="shared" si="27"/>
        <v>17330.269176496873</v>
      </c>
      <c r="AP60" s="1">
        <f t="shared" si="28"/>
        <v>30766.408600197927</v>
      </c>
      <c r="AQ60" s="1">
        <f t="shared" si="29"/>
        <v>48096.6777766948</v>
      </c>
      <c r="AR60" s="1">
        <f t="shared" si="30"/>
        <v>1332.2537236621647</v>
      </c>
      <c r="AT60" s="1">
        <f t="shared" si="31"/>
        <v>662.07205480349137</v>
      </c>
      <c r="AU60" s="1">
        <f t="shared" si="32"/>
        <v>55414.279611310703</v>
      </c>
      <c r="AV60" s="1">
        <f t="shared" si="33"/>
        <v>-7317.6018346159035</v>
      </c>
    </row>
    <row r="61" spans="1:48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34"/>
        <v>-20.812999999999999</v>
      </c>
      <c r="H61" s="1">
        <f t="shared" si="35"/>
        <v>-17.693999999999999</v>
      </c>
      <c r="J61" s="3">
        <f t="shared" si="4"/>
        <v>32.305999999999997</v>
      </c>
      <c r="L61" s="1">
        <f t="shared" si="5"/>
        <v>50.000593846473457</v>
      </c>
      <c r="M61" s="1">
        <f t="shared" si="6"/>
        <v>-5.645390070922006</v>
      </c>
      <c r="N61" s="1">
        <f t="shared" si="7"/>
        <v>-226.52173758865331</v>
      </c>
      <c r="O61" s="1">
        <f t="shared" si="8"/>
        <v>-0.39573991031390088</v>
      </c>
      <c r="P61" s="1">
        <f t="shared" si="9"/>
        <v>81.029267937219714</v>
      </c>
      <c r="Q61" s="1">
        <f t="shared" si="10"/>
        <v>-29.292523893653819</v>
      </c>
      <c r="R61" s="1">
        <f t="shared" si="11"/>
        <v>52.106854747152205</v>
      </c>
      <c r="T61" s="1">
        <f t="shared" si="12"/>
        <v>-89.478899999999996</v>
      </c>
      <c r="U61" s="1">
        <f t="shared" si="13"/>
        <v>111.12629999999999</v>
      </c>
      <c r="X61" s="1">
        <f t="shared" si="0"/>
        <v>132.10551334785387</v>
      </c>
      <c r="Y61" s="1">
        <f t="shared" si="14"/>
        <v>283.90168</v>
      </c>
      <c r="Z61" s="1">
        <f t="shared" si="15"/>
        <v>210.05928999999998</v>
      </c>
      <c r="AA61" s="1">
        <f t="shared" si="16"/>
        <v>271.87344599999994</v>
      </c>
      <c r="AB61" s="1">
        <f t="shared" si="17"/>
        <v>165.03281799999996</v>
      </c>
      <c r="AC61" s="1">
        <f t="shared" si="18"/>
        <v>83.433503087568383</v>
      </c>
      <c r="AD61" s="1">
        <f t="shared" si="19"/>
        <v>313.19420389365382</v>
      </c>
      <c r="AE61" s="1">
        <f t="shared" si="20"/>
        <v>301.16596989365377</v>
      </c>
      <c r="AF61" s="1">
        <f t="shared" si="21"/>
        <v>9.1008324406302854E-2</v>
      </c>
      <c r="AG61" s="1">
        <f t="shared" si="22"/>
        <v>-79.922925828181349</v>
      </c>
      <c r="AH61" s="1">
        <f t="shared" si="23"/>
        <v>118.42210063685297</v>
      </c>
      <c r="AI61" s="1">
        <f t="shared" si="24"/>
        <v>66.315245889700776</v>
      </c>
      <c r="AJ61" s="1">
        <f t="shared" si="25"/>
        <v>1</v>
      </c>
      <c r="AM61" s="1">
        <f t="shared" si="26"/>
        <v>566.21605845535123</v>
      </c>
      <c r="AN61" s="1">
        <f t="shared" si="1"/>
        <v>47241.389261365344</v>
      </c>
      <c r="AO61" s="1">
        <f t="shared" si="27"/>
        <v>17512.88029912144</v>
      </c>
      <c r="AP61" s="1">
        <f t="shared" si="28"/>
        <v>31021.60072889581</v>
      </c>
      <c r="AQ61" s="1">
        <f t="shared" si="29"/>
        <v>48534.481028017253</v>
      </c>
      <c r="AR61" s="1">
        <f t="shared" si="30"/>
        <v>1293.091766651909</v>
      </c>
      <c r="AT61" s="1">
        <f t="shared" si="31"/>
        <v>671.81579051424808</v>
      </c>
      <c r="AU61" s="1">
        <f t="shared" si="32"/>
        <v>56051.94483214771</v>
      </c>
      <c r="AV61" s="1">
        <f t="shared" si="33"/>
        <v>-7517.463804130457</v>
      </c>
    </row>
    <row r="62" spans="1:48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34"/>
        <v>-21.609000000000002</v>
      </c>
      <c r="H62" s="1">
        <f t="shared" si="35"/>
        <v>-18.585999999999999</v>
      </c>
      <c r="J62" s="3">
        <f t="shared" si="4"/>
        <v>31.414000000000001</v>
      </c>
      <c r="L62" s="1">
        <f t="shared" si="5"/>
        <v>50.001132037184924</v>
      </c>
      <c r="M62" s="1">
        <f t="shared" si="6"/>
        <v>-6.0300751879699215</v>
      </c>
      <c r="N62" s="1">
        <f t="shared" si="7"/>
        <v>-252.75090977443594</v>
      </c>
      <c r="O62" s="1">
        <f t="shared" si="8"/>
        <v>-0.41657334826427728</v>
      </c>
      <c r="P62" s="1">
        <f t="shared" si="9"/>
        <v>79.85348600223962</v>
      </c>
      <c r="Q62" s="1">
        <f t="shared" si="10"/>
        <v>-29.625392960957541</v>
      </c>
      <c r="R62" s="1">
        <f t="shared" si="11"/>
        <v>52.267892140510853</v>
      </c>
      <c r="T62" s="1">
        <f t="shared" si="12"/>
        <v>-88.441700000000012</v>
      </c>
      <c r="U62" s="1">
        <f>B62+$S$7*(G62-D62)+$S$9*(B62-J62)</f>
        <v>112.16790000000002</v>
      </c>
      <c r="X62" s="1">
        <f t="shared" si="0"/>
        <v>133.56213568710257</v>
      </c>
      <c r="Y62" s="1">
        <f t="shared" si="14"/>
        <v>286.61129000000005</v>
      </c>
      <c r="Z62" s="1">
        <f t="shared" si="15"/>
        <v>204.57602000000003</v>
      </c>
      <c r="AA62" s="1">
        <f t="shared" si="16"/>
        <v>273.79959800000006</v>
      </c>
      <c r="AB62" s="1">
        <f t="shared" si="17"/>
        <v>159.76565400000001</v>
      </c>
      <c r="AC62" s="1">
        <f t="shared" si="18"/>
        <v>83.317354327670486</v>
      </c>
      <c r="AD62" s="1">
        <f t="shared" si="19"/>
        <v>316.23668296095758</v>
      </c>
      <c r="AE62" s="1">
        <f t="shared" si="20"/>
        <v>303.42499096095759</v>
      </c>
      <c r="AF62" s="1">
        <f t="shared" si="21"/>
        <v>7.6934769740416395E-2</v>
      </c>
      <c r="AG62" s="1">
        <f t="shared" si="22"/>
        <v>-80.283667805834824</v>
      </c>
      <c r="AH62" s="1">
        <f t="shared" si="23"/>
        <v>118.41561108760278</v>
      </c>
      <c r="AI62" s="1">
        <f t="shared" si="24"/>
        <v>66.147718947091931</v>
      </c>
      <c r="AJ62" s="1">
        <f t="shared" si="25"/>
        <v>1</v>
      </c>
      <c r="AM62" s="1">
        <f t="shared" si="26"/>
        <v>573.66493377380129</v>
      </c>
      <c r="AN62" s="1">
        <f t="shared" si="1"/>
        <v>47796.244552591423</v>
      </c>
      <c r="AO62" s="1">
        <f t="shared" si="27"/>
        <v>17683.006601127865</v>
      </c>
      <c r="AP62" s="1">
        <f t="shared" si="28"/>
        <v>31254.291193933441</v>
      </c>
      <c r="AQ62" s="1">
        <f t="shared" si="29"/>
        <v>48937.297795061306</v>
      </c>
      <c r="AR62" s="1">
        <f t="shared" si="30"/>
        <v>1141.0532424698831</v>
      </c>
      <c r="AT62" s="1">
        <f t="shared" si="31"/>
        <v>681.50640761280181</v>
      </c>
      <c r="AU62" s="1">
        <f t="shared" si="32"/>
        <v>56781.310839653641</v>
      </c>
      <c r="AV62" s="1">
        <f t="shared" si="33"/>
        <v>-7844.0130445923351</v>
      </c>
    </row>
    <row r="63" spans="1:48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34"/>
        <v>-22.411000000000001</v>
      </c>
      <c r="H63" s="1">
        <f t="shared" si="35"/>
        <v>-19.478999999999999</v>
      </c>
      <c r="J63" s="3">
        <f t="shared" si="4"/>
        <v>30.521000000000001</v>
      </c>
      <c r="L63" s="1">
        <f t="shared" si="5"/>
        <v>50.001139037025951</v>
      </c>
      <c r="M63" s="1">
        <f t="shared" si="6"/>
        <v>-6.4639999999999986</v>
      </c>
      <c r="N63" s="1">
        <f t="shared" si="7"/>
        <v>-282.51731999999993</v>
      </c>
      <c r="O63" s="1">
        <f t="shared" si="8"/>
        <v>-0.4394618834080754</v>
      </c>
      <c r="P63" s="1">
        <f t="shared" si="9"/>
        <v>78.717264573991187</v>
      </c>
      <c r="Q63" s="1">
        <f t="shared" si="10"/>
        <v>-29.980272145604854</v>
      </c>
      <c r="R63" s="1">
        <f t="shared" si="11"/>
        <v>52.53381914918976</v>
      </c>
      <c r="T63" s="1">
        <f t="shared" si="12"/>
        <v>-87.38669999999999</v>
      </c>
      <c r="U63" s="1">
        <f t="shared" si="13"/>
        <v>113.1859</v>
      </c>
      <c r="X63" s="1">
        <f t="shared" si="0"/>
        <v>135.01878956537863</v>
      </c>
      <c r="Y63" s="1">
        <f t="shared" si="14"/>
        <v>289.22289000000001</v>
      </c>
      <c r="Z63" s="1">
        <f t="shared" si="15"/>
        <v>199.03031999999999</v>
      </c>
      <c r="AA63" s="1">
        <f t="shared" si="16"/>
        <v>275.63061800000003</v>
      </c>
      <c r="AB63" s="1">
        <f t="shared" si="17"/>
        <v>154.450514</v>
      </c>
      <c r="AC63" s="1">
        <f t="shared" si="18"/>
        <v>83.067895382530594</v>
      </c>
      <c r="AD63" s="1">
        <f t="shared" si="19"/>
        <v>319.20316214560484</v>
      </c>
      <c r="AE63" s="1">
        <f t="shared" si="20"/>
        <v>305.61089014560486</v>
      </c>
      <c r="AF63" s="1">
        <f t="shared" si="21"/>
        <v>6.3667974955532114E-2</v>
      </c>
      <c r="AG63" s="1">
        <f t="shared" si="22"/>
        <v>-80.568286457694697</v>
      </c>
      <c r="AH63" s="1">
        <f t="shared" si="23"/>
        <v>118.42105654189609</v>
      </c>
      <c r="AI63" s="1">
        <f t="shared" si="24"/>
        <v>65.887237392706339</v>
      </c>
      <c r="AJ63" s="1">
        <f t="shared" si="25"/>
        <v>1</v>
      </c>
      <c r="AM63" s="1">
        <f t="shared" si="26"/>
        <v>581.11397037652944</v>
      </c>
      <c r="AN63" s="1">
        <f t="shared" si="1"/>
        <v>48271.914496564532</v>
      </c>
      <c r="AO63" s="1">
        <f t="shared" si="27"/>
        <v>17848.883217695788</v>
      </c>
      <c r="AP63" s="1">
        <f t="shared" si="28"/>
        <v>31479.449739448031</v>
      </c>
      <c r="AQ63" s="1">
        <f t="shared" si="29"/>
        <v>49328.332957143823</v>
      </c>
      <c r="AR63" s="1">
        <f t="shared" si="30"/>
        <v>1056.4184605792907</v>
      </c>
      <c r="AT63" s="1">
        <f t="shared" si="31"/>
        <v>691.19723453419658</v>
      </c>
      <c r="AU63" s="1">
        <f t="shared" si="32"/>
        <v>57416.299566981106</v>
      </c>
      <c r="AV63" s="1">
        <f t="shared" si="33"/>
        <v>-8087.9666098372836</v>
      </c>
    </row>
    <row r="64" spans="1:48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34"/>
        <v>-23.219000000000001</v>
      </c>
      <c r="H64" s="1">
        <f t="shared" si="35"/>
        <v>-20.370999999999999</v>
      </c>
      <c r="J64" s="3">
        <f t="shared" si="4"/>
        <v>29.629000000000001</v>
      </c>
      <c r="L64" s="1">
        <f t="shared" si="5"/>
        <v>50.000745794437904</v>
      </c>
      <c r="M64" s="1">
        <f t="shared" si="6"/>
        <v>-6.9658119658119464</v>
      </c>
      <c r="N64" s="1">
        <f t="shared" si="7"/>
        <v>-316.96251282051196</v>
      </c>
      <c r="O64" s="1">
        <f t="shared" si="8"/>
        <v>-0.46240179573512707</v>
      </c>
      <c r="P64" s="1">
        <f t="shared" si="9"/>
        <v>77.53170482603808</v>
      </c>
      <c r="Q64" s="1">
        <f t="shared" si="10"/>
        <v>-30.329796778133268</v>
      </c>
      <c r="R64" s="1">
        <f t="shared" si="11"/>
        <v>52.790404907509341</v>
      </c>
      <c r="T64" s="1">
        <f t="shared" si="12"/>
        <v>-86.318799999999996</v>
      </c>
      <c r="U64" s="1">
        <f t="shared" si="13"/>
        <v>114.1776</v>
      </c>
      <c r="X64" s="1">
        <f t="shared" si="0"/>
        <v>136.4698286626022</v>
      </c>
      <c r="Y64" s="1">
        <f t="shared" si="14"/>
        <v>291.72846000000004</v>
      </c>
      <c r="Z64" s="1">
        <f t="shared" si="15"/>
        <v>193.43647999999999</v>
      </c>
      <c r="AA64" s="1">
        <f t="shared" si="16"/>
        <v>277.36045200000001</v>
      </c>
      <c r="AB64" s="1">
        <f t="shared" si="17"/>
        <v>149.10099600000001</v>
      </c>
      <c r="AC64" s="1">
        <f t="shared" si="18"/>
        <v>82.79473397954267</v>
      </c>
      <c r="AD64" s="1">
        <f t="shared" si="19"/>
        <v>322.05825677813328</v>
      </c>
      <c r="AE64" s="1">
        <f t="shared" si="20"/>
        <v>307.69024877813325</v>
      </c>
      <c r="AF64" s="1">
        <f t="shared" si="21"/>
        <v>5.0866731633413639E-2</v>
      </c>
      <c r="AG64" s="1">
        <f t="shared" si="22"/>
        <v>-80.816993266452016</v>
      </c>
      <c r="AH64" s="1">
        <f t="shared" si="23"/>
        <v>118.41060732637676</v>
      </c>
      <c r="AI64" s="1">
        <f t="shared" si="24"/>
        <v>65.620202418867422</v>
      </c>
      <c r="AJ64" s="1">
        <f t="shared" si="25"/>
        <v>1</v>
      </c>
      <c r="AM64" s="1">
        <f t="shared" si="26"/>
        <v>588.53429411191132</v>
      </c>
      <c r="AN64" s="1">
        <f t="shared" si="1"/>
        <v>48727.54031883362</v>
      </c>
      <c r="AO64" s="1">
        <f t="shared" si="27"/>
        <v>18008.531544262878</v>
      </c>
      <c r="AP64" s="1">
        <f t="shared" si="28"/>
        <v>31693.634075391619</v>
      </c>
      <c r="AQ64" s="1">
        <f t="shared" si="29"/>
        <v>49702.165619654494</v>
      </c>
      <c r="AR64" s="1">
        <f t="shared" si="30"/>
        <v>974.62530082087324</v>
      </c>
      <c r="AT64" s="1">
        <f t="shared" si="31"/>
        <v>700.85070744020572</v>
      </c>
      <c r="AU64" s="1">
        <f t="shared" si="32"/>
        <v>58026.74788188612</v>
      </c>
      <c r="AV64" s="1">
        <f t="shared" si="33"/>
        <v>-8324.5822622316264</v>
      </c>
    </row>
    <row r="65" spans="1:48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34"/>
        <v>-24.033999999999999</v>
      </c>
      <c r="H65" s="1">
        <f t="shared" si="35"/>
        <v>-21.262</v>
      </c>
      <c r="J65" s="3">
        <f t="shared" si="4"/>
        <v>28.738</v>
      </c>
      <c r="L65" s="1">
        <f t="shared" si="5"/>
        <v>50.000816003341384</v>
      </c>
      <c r="M65" s="1">
        <f t="shared" si="6"/>
        <v>-7.5321100917431343</v>
      </c>
      <c r="N65" s="1">
        <f t="shared" si="7"/>
        <v>-356.27033027523009</v>
      </c>
      <c r="O65" s="1">
        <f t="shared" si="8"/>
        <v>-0.48426966292134904</v>
      </c>
      <c r="P65" s="1">
        <f t="shared" si="9"/>
        <v>76.248801123595527</v>
      </c>
      <c r="Q65" s="1">
        <f t="shared" si="10"/>
        <v>-30.684515048755973</v>
      </c>
      <c r="R65" s="1">
        <f t="shared" si="11"/>
        <v>52.98398032136388</v>
      </c>
      <c r="T65" s="1">
        <f t="shared" si="12"/>
        <v>-85.239099999999993</v>
      </c>
      <c r="U65" s="1">
        <f t="shared" si="13"/>
        <v>115.1455</v>
      </c>
      <c r="X65" s="1">
        <f t="shared" si="0"/>
        <v>137.91581723304981</v>
      </c>
      <c r="Y65" s="1">
        <f t="shared" si="14"/>
        <v>294.13432000000006</v>
      </c>
      <c r="Z65" s="1">
        <f t="shared" si="15"/>
        <v>187.79485</v>
      </c>
      <c r="AA65" s="1">
        <f t="shared" si="16"/>
        <v>278.99475000000001</v>
      </c>
      <c r="AB65" s="1">
        <f t="shared" si="17"/>
        <v>143.716802</v>
      </c>
      <c r="AC65" s="1">
        <f t="shared" si="18"/>
        <v>82.537924908492741</v>
      </c>
      <c r="AD65" s="1">
        <f t="shared" si="19"/>
        <v>324.81883504875606</v>
      </c>
      <c r="AE65" s="1">
        <f t="shared" si="20"/>
        <v>309.67926504875601</v>
      </c>
      <c r="AF65" s="1">
        <f t="shared" si="21"/>
        <v>3.8194733617175354E-2</v>
      </c>
      <c r="AG65" s="1">
        <f t="shared" si="22"/>
        <v>-81.066672924399498</v>
      </c>
      <c r="AH65" s="1">
        <f t="shared" si="23"/>
        <v>118.36094274692871</v>
      </c>
      <c r="AI65" s="1">
        <f t="shared" si="24"/>
        <v>65.376962425564841</v>
      </c>
      <c r="AJ65" s="1">
        <f t="shared" si="25"/>
        <v>1</v>
      </c>
      <c r="AM65" s="1">
        <f t="shared" si="26"/>
        <v>595.92879046346627</v>
      </c>
      <c r="AN65" s="1">
        <f t="shared" si="1"/>
        <v>49186.725758082481</v>
      </c>
      <c r="AO65" s="1">
        <f t="shared" si="27"/>
        <v>18162.894799421294</v>
      </c>
      <c r="AP65" s="1">
        <f t="shared" si="28"/>
        <v>31898.512696347116</v>
      </c>
      <c r="AQ65" s="1">
        <f t="shared" si="29"/>
        <v>50061.407495768406</v>
      </c>
      <c r="AR65" s="1">
        <f t="shared" si="30"/>
        <v>874.68173768592533</v>
      </c>
      <c r="AT65" s="1">
        <f t="shared" si="31"/>
        <v>710.47058020167958</v>
      </c>
      <c r="AU65" s="1">
        <f t="shared" si="32"/>
        <v>58640.767398379496</v>
      </c>
      <c r="AV65" s="1">
        <f t="shared" si="33"/>
        <v>-8579.3599026110896</v>
      </c>
    </row>
    <row r="66" spans="1:48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34"/>
        <v>-24.855</v>
      </c>
      <c r="H66" s="1">
        <f t="shared" si="35"/>
        <v>-22.152000000000001</v>
      </c>
      <c r="J66" s="3">
        <f t="shared" si="4"/>
        <v>27.847999999999999</v>
      </c>
      <c r="L66" s="1">
        <f t="shared" si="5"/>
        <v>50.001360401493081</v>
      </c>
      <c r="M66" s="1">
        <f t="shared" si="6"/>
        <v>-8.2699999999999374</v>
      </c>
      <c r="N66" s="1">
        <f t="shared" si="7"/>
        <v>-406.18298999999689</v>
      </c>
      <c r="O66" s="1">
        <f t="shared" si="8"/>
        <v>-0.50958286358511606</v>
      </c>
      <c r="P66" s="1">
        <f t="shared" si="9"/>
        <v>75.049631341600801</v>
      </c>
      <c r="Q66" s="1">
        <f t="shared" si="10"/>
        <v>-31.005589833790744</v>
      </c>
      <c r="R66" s="1">
        <f t="shared" si="11"/>
        <v>53.324732925449048</v>
      </c>
      <c r="T66" s="1">
        <f t="shared" si="12"/>
        <v>-84.146599999999992</v>
      </c>
      <c r="U66" s="1">
        <f t="shared" si="13"/>
        <v>116.0896</v>
      </c>
      <c r="X66" s="1">
        <f t="shared" ref="X66:X90" si="36">((T66-$V$2)^2+(U66-$W$2)^2)^0.5</f>
        <v>139.35748258245769</v>
      </c>
      <c r="Y66" s="1">
        <f t="shared" si="14"/>
        <v>296.44147000000004</v>
      </c>
      <c r="Z66" s="1">
        <f t="shared" si="15"/>
        <v>182.10542999999996</v>
      </c>
      <c r="AA66" s="1">
        <f t="shared" si="16"/>
        <v>280.53451200000006</v>
      </c>
      <c r="AB66" s="1">
        <f t="shared" si="17"/>
        <v>138.297932</v>
      </c>
      <c r="AC66" s="1">
        <f t="shared" si="18"/>
        <v>82.155144537389759</v>
      </c>
      <c r="AD66" s="1">
        <f t="shared" si="19"/>
        <v>327.44705983379077</v>
      </c>
      <c r="AE66" s="1">
        <f t="shared" si="20"/>
        <v>311.5401018337908</v>
      </c>
      <c r="AF66" s="1">
        <f t="shared" si="21"/>
        <v>2.6779953658044055E-2</v>
      </c>
      <c r="AG66" s="1">
        <f t="shared" si="22"/>
        <v>-81.19187666106555</v>
      </c>
      <c r="AH66" s="1">
        <f t="shared" si="23"/>
        <v>118.36936674292784</v>
      </c>
      <c r="AI66" s="1">
        <f>AH66-R66</f>
        <v>65.044633817478797</v>
      </c>
      <c r="AJ66" s="1">
        <f t="shared" si="25"/>
        <v>1</v>
      </c>
      <c r="AM66" s="1">
        <f t="shared" si="26"/>
        <v>603.30117872726839</v>
      </c>
      <c r="AN66" s="1">
        <f t="shared" ref="AN66:AN89" si="37">AM66*AC66</f>
        <v>49564.295537916347</v>
      </c>
      <c r="AO66" s="1">
        <f t="shared" si="27"/>
        <v>18309.857244726078</v>
      </c>
      <c r="AP66" s="1">
        <f t="shared" si="28"/>
        <v>32090.188189389624</v>
      </c>
      <c r="AQ66" s="1">
        <f t="shared" si="29"/>
        <v>50400.045434115702</v>
      </c>
      <c r="AR66" s="1">
        <f t="shared" si="30"/>
        <v>835.74989619935513</v>
      </c>
      <c r="AT66" s="1">
        <f t="shared" si="31"/>
        <v>720.06169143822035</v>
      </c>
      <c r="AU66" s="1">
        <f t="shared" si="32"/>
        <v>59156.772335944341</v>
      </c>
      <c r="AV66" s="1">
        <f t="shared" si="33"/>
        <v>-8756.7269018286388</v>
      </c>
    </row>
    <row r="67" spans="1:48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34"/>
        <v>-25.681999999999999</v>
      </c>
      <c r="H67" s="1">
        <f t="shared" si="35"/>
        <v>-23.039000000000001</v>
      </c>
      <c r="J67" s="3">
        <f t="shared" ref="J67:J73" si="38">H67+50</f>
        <v>26.960999999999999</v>
      </c>
      <c r="L67" s="1">
        <f t="shared" ref="L67:L90" si="39">((G67-D67)^2+(B67-J67)^2)^0.5</f>
        <v>50.001012789742575</v>
      </c>
      <c r="M67" s="1">
        <f t="shared" ref="M67:M89" si="40">(G67-G68)/(B68-B67)</f>
        <v>-9.255555555555592</v>
      </c>
      <c r="N67" s="1">
        <f t="shared" ref="N67:N89" si="41">(B67+B68)*(B68-B67)/(B68-B67)+(G68-G67)*(G68+G67)/(B68-B67)</f>
        <v>-471.54423333333528</v>
      </c>
      <c r="O67" s="1">
        <f t="shared" ref="O67:O89" si="42">(D67-D68)/(J68-J67)</f>
        <v>-0.53220338983050974</v>
      </c>
      <c r="P67" s="1">
        <f t="shared" ref="P67:P89" si="43">(J67+J68)*(J68-J67)/(J68-J67)+(D68-D67)*(D68+D67)/(J68-J67)</f>
        <v>73.68489491525429</v>
      </c>
      <c r="Q67" s="1">
        <f t="shared" ref="Q67:Q89" si="44">0.5*(P67-N67)/(M67-O67)</f>
        <v>-31.251124446795185</v>
      </c>
      <c r="R67" s="1">
        <f t="shared" ref="R67:R89" si="45">0.5*(M67*P67-N67*O67)/(M67-O67)</f>
        <v>53.474401824226653</v>
      </c>
      <c r="T67" s="1">
        <f t="shared" ref="T67:T90" si="46">G67+$S$7*(J67-B67)+$S$9*(G67-D67)</f>
        <v>-83.043599999999998</v>
      </c>
      <c r="U67" s="1">
        <f t="shared" ref="U67:U90" si="47">B67+$S$7*(G67-D67)+$S$9*(B67-J67)</f>
        <v>117.00579999999999</v>
      </c>
      <c r="X67" s="1">
        <f t="shared" si="36"/>
        <v>140.79045046664206</v>
      </c>
      <c r="Y67" s="1">
        <f>G67+$S$12*(J67-B67)+$S$14*(G67-D67)</f>
        <v>298.63492000000002</v>
      </c>
      <c r="Z67" s="1">
        <f t="shared" ref="Z67:Z90" si="48">B67+$S$12*(G67-D67)+$S$14*(B67-J67)</f>
        <v>176.37583999999998</v>
      </c>
      <c r="AA67" s="1">
        <f t="shared" ref="AA67:AA85" si="49">G67+$S$18*(J67-B67)+$S$20*(G67-D67)</f>
        <v>281.96673600000003</v>
      </c>
      <c r="AB67" s="1">
        <f t="shared" ref="AB67:AB90" si="50">B67+$S$18*(G67-D67)+$S$20*(B67-J67)</f>
        <v>132.85263199999997</v>
      </c>
      <c r="AC67" s="1">
        <f t="shared" ref="AC67:AC88" si="51">AJ67*((AG67-Q67)^2+(AH67-R67)^2)^0.5</f>
        <v>81.939046678197911</v>
      </c>
      <c r="AD67" s="1">
        <f t="shared" ref="AD67:AD80" si="52">Y67-Q67</f>
        <v>329.88604444679521</v>
      </c>
      <c r="AE67" s="1">
        <f t="shared" ref="AE67:AE74" si="53">AA67-Q67</f>
        <v>313.21786044679521</v>
      </c>
      <c r="AF67" s="1">
        <f t="shared" ref="AF67:AF89" si="54">((T67-$V$2)*(Q67-T67)+(U67-$W$2)*(R67-U67))/(($V$2-T67)^2+($W$2-U67)^2)</f>
        <v>1.53848146666937E-2</v>
      </c>
      <c r="AG67" s="1">
        <f t="shared" ref="AG67:AG89" si="55">T67+AF67*(T67-$V$2)</f>
        <v>-81.329171638876446</v>
      </c>
      <c r="AH67" s="1">
        <f t="shared" ref="AH67:AH89" si="56">U67+AF67*(U67-$W$2)</f>
        <v>118.32959868584739</v>
      </c>
      <c r="AI67" s="1">
        <f t="shared" si="24"/>
        <v>64.855196861620726</v>
      </c>
      <c r="AJ67" s="1">
        <f t="shared" ref="AJ67:AJ89" si="57">SIGN(AI67)</f>
        <v>1</v>
      </c>
      <c r="AM67" s="1">
        <f t="shared" ref="AM67:AM89" si="58">($AK$39+$AK$42*(X67-$X$2))*0.947</f>
        <v>610.62908989341042</v>
      </c>
      <c r="AN67" s="1">
        <f t="shared" si="37"/>
        <v>50034.365499841668</v>
      </c>
      <c r="AO67" s="1">
        <f t="shared" ref="AO67:AO89" si="59">$AL$2*AD67</f>
        <v>18446.237947331447</v>
      </c>
      <c r="AP67" s="1">
        <f t="shared" ref="AP67:AP86" si="60">$AL$5*AE67</f>
        <v>32263.005715322142</v>
      </c>
      <c r="AQ67" s="1">
        <f t="shared" ref="AQ67:AQ86" si="61">AO67+AP67</f>
        <v>50709.243662653593</v>
      </c>
      <c r="AR67" s="1">
        <f t="shared" ref="AR67:AR73" si="62">AQ67-AN67</f>
        <v>674.87816281192499</v>
      </c>
      <c r="AT67" s="1">
        <f t="shared" ref="AT67:AT89" si="63">($AK$45+$AK$48*(X67-$X$2))*0.924</f>
        <v>729.5949401781221</v>
      </c>
      <c r="AU67" s="1">
        <f t="shared" ref="AU67:AU89" si="64">AT67*AC67</f>
        <v>59782.313859432157</v>
      </c>
      <c r="AV67" s="1">
        <f t="shared" ref="AV67:AV89" si="65">AQ67-AU67</f>
        <v>-9073.0701967785644</v>
      </c>
    </row>
    <row r="68" spans="1:48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34"/>
        <v>-26.515000000000001</v>
      </c>
      <c r="H68" s="1">
        <f t="shared" si="35"/>
        <v>-23.923999999999999</v>
      </c>
      <c r="J68" s="3">
        <f t="shared" si="38"/>
        <v>26.076000000000001</v>
      </c>
      <c r="L68" s="1">
        <f t="shared" si="39"/>
        <v>50.000732524634074</v>
      </c>
      <c r="M68" s="1">
        <f t="shared" si="40"/>
        <v>-10.231707317073173</v>
      </c>
      <c r="N68" s="1">
        <f t="shared" si="41"/>
        <v>-539.77584146341474</v>
      </c>
      <c r="O68" s="1">
        <f t="shared" si="42"/>
        <v>-0.55732122587968169</v>
      </c>
      <c r="P68" s="1">
        <f t="shared" si="43"/>
        <v>72.357248581157762</v>
      </c>
      <c r="Q68" s="1">
        <f t="shared" si="44"/>
        <v>-31.63679246798884</v>
      </c>
      <c r="R68" s="1">
        <f t="shared" si="45"/>
        <v>53.810480251739492</v>
      </c>
      <c r="T68" s="1">
        <f t="shared" si="46"/>
        <v>-81.925300000000007</v>
      </c>
      <c r="U68" s="1">
        <f t="shared" si="47"/>
        <v>117.9003</v>
      </c>
      <c r="X68" s="1">
        <f t="shared" si="36"/>
        <v>142.22227763673311</v>
      </c>
      <c r="Y68" s="1">
        <f t="shared" si="14"/>
        <v>300.73000999999999</v>
      </c>
      <c r="Z68" s="1">
        <f t="shared" si="48"/>
        <v>170.59314000000001</v>
      </c>
      <c r="AA68" s="1">
        <f t="shared" si="49"/>
        <v>283.304126</v>
      </c>
      <c r="AB68" s="1">
        <f t="shared" si="50"/>
        <v>127.36800600000001</v>
      </c>
      <c r="AC68" s="1">
        <f t="shared" si="51"/>
        <v>81.461980209579309</v>
      </c>
      <c r="AD68" s="1">
        <f t="shared" si="52"/>
        <v>332.3668024679888</v>
      </c>
      <c r="AE68" s="1">
        <f t="shared" si="53"/>
        <v>314.94091846798881</v>
      </c>
      <c r="AF68" s="1">
        <f t="shared" si="54"/>
        <v>4.3614453019169986E-3</v>
      </c>
      <c r="AG68" s="1">
        <f t="shared" si="55"/>
        <v>-81.434398832476333</v>
      </c>
      <c r="AH68" s="1">
        <f t="shared" si="56"/>
        <v>118.27948536298226</v>
      </c>
      <c r="AI68" s="1">
        <f t="shared" ref="AI68:AI89" si="66">AH68-R68</f>
        <v>64.469005111242765</v>
      </c>
      <c r="AJ68" s="1">
        <f t="shared" si="57"/>
        <v>1</v>
      </c>
      <c r="AM68" s="1">
        <f t="shared" si="58"/>
        <v>617.95116767582192</v>
      </c>
      <c r="AN68" s="1">
        <f t="shared" si="37"/>
        <v>50339.525791694228</v>
      </c>
      <c r="AO68" s="1">
        <f t="shared" si="59"/>
        <v>18584.95449360253</v>
      </c>
      <c r="AP68" s="1">
        <f t="shared" si="60"/>
        <v>32440.489306795189</v>
      </c>
      <c r="AQ68" s="1">
        <f t="shared" si="61"/>
        <v>51025.443800397719</v>
      </c>
      <c r="AR68" s="1">
        <f t="shared" si="62"/>
        <v>685.91800870349107</v>
      </c>
      <c r="AT68" s="1">
        <f t="shared" si="63"/>
        <v>739.12059997530389</v>
      </c>
      <c r="AU68" s="1">
        <f t="shared" si="64"/>
        <v>60210.227687680592</v>
      </c>
      <c r="AV68" s="1">
        <f t="shared" si="65"/>
        <v>-9184.7838872828725</v>
      </c>
    </row>
    <row r="69" spans="1:48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34"/>
        <v>-27.353999999999999</v>
      </c>
      <c r="H69" s="1">
        <f t="shared" si="35"/>
        <v>-24.805</v>
      </c>
      <c r="J69" s="3">
        <f t="shared" si="38"/>
        <v>25.195</v>
      </c>
      <c r="L69" s="1">
        <f t="shared" si="39"/>
        <v>50.00126118409414</v>
      </c>
      <c r="M69" s="1">
        <f t="shared" si="40"/>
        <v>-11.901408450704304</v>
      </c>
      <c r="N69" s="1">
        <f t="shared" si="41"/>
        <v>-649.91594366197614</v>
      </c>
      <c r="O69" s="1">
        <f t="shared" si="42"/>
        <v>-0.58200455580865507</v>
      </c>
      <c r="P69" s="1">
        <f t="shared" si="43"/>
        <v>70.948973804100191</v>
      </c>
      <c r="Q69" s="1">
        <f t="shared" si="44"/>
        <v>-31.841999992205501</v>
      </c>
      <c r="R69" s="1">
        <f t="shared" si="45"/>
        <v>54.00667596357286</v>
      </c>
      <c r="T69" s="1">
        <f t="shared" si="46"/>
        <v>-80.801599999999993</v>
      </c>
      <c r="U69" s="1">
        <f t="shared" si="47"/>
        <v>118.76819999999999</v>
      </c>
      <c r="X69" s="1">
        <f t="shared" si="36"/>
        <v>143.64211991543428</v>
      </c>
      <c r="Y69" s="1">
        <f t="shared" ref="Y69:Y90" si="67">G69+$S$12*(J69-B69)+$S$14*(G69-D69)</f>
        <v>302.71802000000002</v>
      </c>
      <c r="Z69" s="1">
        <f t="shared" si="48"/>
        <v>164.78425999999999</v>
      </c>
      <c r="AA69" s="1">
        <f t="shared" si="49"/>
        <v>284.541224</v>
      </c>
      <c r="AB69" s="1">
        <f t="shared" si="50"/>
        <v>121.86895200000002</v>
      </c>
      <c r="AC69" s="1">
        <f t="shared" si="51"/>
        <v>81.181207784263734</v>
      </c>
      <c r="AD69" s="1">
        <f t="shared" si="52"/>
        <v>334.56001999220553</v>
      </c>
      <c r="AE69" s="1">
        <f t="shared" si="53"/>
        <v>316.3832239922055</v>
      </c>
      <c r="AF69" s="1">
        <f t="shared" si="54"/>
        <v>-5.8616545240871227E-3</v>
      </c>
      <c r="AG69" s="1">
        <f t="shared" si="55"/>
        <v>-81.467943507650972</v>
      </c>
      <c r="AH69" s="1">
        <f t="shared" si="56"/>
        <v>118.25349866721804</v>
      </c>
      <c r="AI69" s="1">
        <f t="shared" si="66"/>
        <v>64.246822703645179</v>
      </c>
      <c r="AJ69" s="1">
        <f t="shared" si="57"/>
        <v>1</v>
      </c>
      <c r="AM69" s="1">
        <f t="shared" si="58"/>
        <v>625.211957120644</v>
      </c>
      <c r="AN69" s="1">
        <f t="shared" si="37"/>
        <v>50755.461800217192</v>
      </c>
      <c r="AO69" s="1">
        <f t="shared" si="59"/>
        <v>18707.592637904156</v>
      </c>
      <c r="AP69" s="1">
        <f t="shared" si="60"/>
        <v>32589.053987317129</v>
      </c>
      <c r="AQ69" s="1">
        <f t="shared" si="61"/>
        <v>51296.646625221285</v>
      </c>
      <c r="AR69" s="1">
        <f t="shared" si="62"/>
        <v>541.184825004093</v>
      </c>
      <c r="AT69" s="1">
        <f t="shared" si="63"/>
        <v>748.56652668704703</v>
      </c>
      <c r="AU69" s="1">
        <f t="shared" si="64"/>
        <v>60769.53474332577</v>
      </c>
      <c r="AV69" s="1">
        <f t="shared" si="65"/>
        <v>-9472.8881181044853</v>
      </c>
    </row>
    <row r="70" spans="1:48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34"/>
        <v>-28.199000000000002</v>
      </c>
      <c r="H70" s="1">
        <f t="shared" si="35"/>
        <v>-25.683</v>
      </c>
      <c r="J70" s="3">
        <f t="shared" si="38"/>
        <v>24.317</v>
      </c>
      <c r="L70" s="1">
        <f t="shared" si="39"/>
        <v>50.000999600008001</v>
      </c>
      <c r="M70" s="1">
        <f t="shared" si="40"/>
        <v>-13.709677419354744</v>
      </c>
      <c r="N70" s="1">
        <f t="shared" si="41"/>
        <v>-773.74161290322036</v>
      </c>
      <c r="O70" s="1">
        <f t="shared" si="42"/>
        <v>-0.60755148741419118</v>
      </c>
      <c r="P70" s="1">
        <f t="shared" si="43"/>
        <v>69.504875286041312</v>
      </c>
      <c r="Q70" s="1">
        <f t="shared" si="44"/>
        <v>-32.179758177013973</v>
      </c>
      <c r="R70" s="1">
        <f t="shared" si="45"/>
        <v>54.30329758809448</v>
      </c>
      <c r="T70" s="1">
        <f t="shared" si="46"/>
        <v>-79.662499999999994</v>
      </c>
      <c r="U70" s="1">
        <f t="shared" si="47"/>
        <v>119.61290000000001</v>
      </c>
      <c r="X70" s="1">
        <f t="shared" si="36"/>
        <v>145.05997030421591</v>
      </c>
      <c r="Y70" s="1">
        <f t="shared" si="67"/>
        <v>304.60035000000005</v>
      </c>
      <c r="Z70" s="1">
        <f t="shared" si="48"/>
        <v>158.92292000000003</v>
      </c>
      <c r="AA70" s="1">
        <f t="shared" si="49"/>
        <v>285.67683800000003</v>
      </c>
      <c r="AB70" s="1">
        <f t="shared" si="50"/>
        <v>116.33187000000001</v>
      </c>
      <c r="AC70" s="1">
        <f t="shared" si="51"/>
        <v>80.712604676079152</v>
      </c>
      <c r="AD70" s="1">
        <f t="shared" si="52"/>
        <v>336.78010817701403</v>
      </c>
      <c r="AE70" s="1">
        <f t="shared" si="53"/>
        <v>317.85659617701401</v>
      </c>
      <c r="AF70" s="1">
        <f t="shared" si="54"/>
        <v>-1.6064518447075678E-2</v>
      </c>
      <c r="AG70" s="1">
        <f t="shared" si="55"/>
        <v>-81.506987846797102</v>
      </c>
      <c r="AH70" s="1">
        <f t="shared" si="56"/>
        <v>118.18873385256326</v>
      </c>
      <c r="AI70" s="1">
        <f t="shared" si="66"/>
        <v>63.88543626446878</v>
      </c>
      <c r="AJ70" s="1">
        <f t="shared" si="57"/>
        <v>1</v>
      </c>
      <c r="AM70" s="1">
        <f t="shared" si="58"/>
        <v>632.46256043879544</v>
      </c>
      <c r="AN70" s="1">
        <f t="shared" si="37"/>
        <v>51047.700613117311</v>
      </c>
      <c r="AO70" s="1">
        <f t="shared" si="59"/>
        <v>18831.733308934094</v>
      </c>
      <c r="AP70" s="1">
        <f t="shared" si="60"/>
        <v>32740.818689213331</v>
      </c>
      <c r="AQ70" s="1">
        <f t="shared" si="61"/>
        <v>51572.551998147421</v>
      </c>
      <c r="AR70" s="1">
        <f t="shared" si="62"/>
        <v>524.85138503010967</v>
      </c>
      <c r="AT70" s="1">
        <f t="shared" si="63"/>
        <v>757.99920175353338</v>
      </c>
      <c r="AU70" s="1">
        <f t="shared" si="64"/>
        <v>61180.089915916506</v>
      </c>
      <c r="AV70" s="1">
        <f t="shared" si="65"/>
        <v>-9607.5379177690847</v>
      </c>
    </row>
    <row r="71" spans="1:48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34"/>
        <v>-29.048999999999999</v>
      </c>
      <c r="H71" s="1">
        <f t="shared" si="35"/>
        <v>-26.556999999999999</v>
      </c>
      <c r="J71" s="3">
        <f t="shared" si="38"/>
        <v>23.443000000000001</v>
      </c>
      <c r="L71" s="1">
        <f t="shared" si="39"/>
        <v>50.000196019615764</v>
      </c>
      <c r="M71" s="1">
        <f t="shared" si="40"/>
        <v>-16.480769230769344</v>
      </c>
      <c r="N71" s="1">
        <f t="shared" si="41"/>
        <v>-960.6277500000067</v>
      </c>
      <c r="O71" s="1">
        <f t="shared" si="42"/>
        <v>-0.63406214039125264</v>
      </c>
      <c r="P71" s="1">
        <f t="shared" si="43"/>
        <v>68.024662830839986</v>
      </c>
      <c r="Q71" s="1">
        <f t="shared" si="44"/>
        <v>-32.45634588196026</v>
      </c>
      <c r="R71" s="1">
        <f t="shared" si="45"/>
        <v>54.591671554614528</v>
      </c>
      <c r="T71" s="1">
        <f t="shared" si="46"/>
        <v>-78.514399999999995</v>
      </c>
      <c r="U71" s="1">
        <f t="shared" si="47"/>
        <v>120.42960000000001</v>
      </c>
      <c r="X71" s="1">
        <f t="shared" si="36"/>
        <v>146.46784530237346</v>
      </c>
      <c r="Y71" s="1">
        <f t="shared" si="67"/>
        <v>306.36963000000003</v>
      </c>
      <c r="Z71" s="1">
        <f t="shared" si="48"/>
        <v>153.02873</v>
      </c>
      <c r="AA71" s="1">
        <f t="shared" si="49"/>
        <v>286.70621200000005</v>
      </c>
      <c r="AB71" s="1">
        <f t="shared" si="50"/>
        <v>110.77500800000001</v>
      </c>
      <c r="AC71" s="1">
        <f t="shared" si="51"/>
        <v>80.26151084134959</v>
      </c>
      <c r="AD71" s="1">
        <f t="shared" si="52"/>
        <v>338.82597588196029</v>
      </c>
      <c r="AE71" s="1">
        <f t="shared" si="53"/>
        <v>319.16255788196031</v>
      </c>
      <c r="AF71" s="1">
        <f t="shared" si="54"/>
        <v>-2.5607029454661989E-2</v>
      </c>
      <c r="AG71" s="1">
        <f t="shared" si="55"/>
        <v>-81.483934534927542</v>
      </c>
      <c r="AH71" s="1">
        <f t="shared" si="56"/>
        <v>118.13854931750318</v>
      </c>
      <c r="AI71" s="1">
        <f t="shared" si="66"/>
        <v>63.546877762888649</v>
      </c>
      <c r="AJ71" s="1">
        <f t="shared" si="57"/>
        <v>1</v>
      </c>
      <c r="AM71" s="1">
        <f t="shared" si="58"/>
        <v>639.66215160437355</v>
      </c>
      <c r="AN71" s="1">
        <f t="shared" si="37"/>
        <v>51340.250715795431</v>
      </c>
      <c r="AO71" s="1">
        <f t="shared" si="59"/>
        <v>18946.132093391574</v>
      </c>
      <c r="AP71" s="1">
        <f t="shared" si="60"/>
        <v>32875.339274631326</v>
      </c>
      <c r="AQ71" s="1">
        <f t="shared" si="61"/>
        <v>51821.471368022903</v>
      </c>
      <c r="AR71" s="1">
        <f t="shared" si="62"/>
        <v>481.22065222747187</v>
      </c>
      <c r="AT71" s="1">
        <f t="shared" si="63"/>
        <v>767.36551254127596</v>
      </c>
      <c r="AU71" s="1">
        <f t="shared" si="64"/>
        <v>61589.915404109408</v>
      </c>
      <c r="AV71" s="1">
        <f t="shared" si="65"/>
        <v>-9768.4440360865046</v>
      </c>
    </row>
    <row r="72" spans="1:48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34"/>
        <v>-29.905999999999999</v>
      </c>
      <c r="H72" s="1">
        <f t="shared" si="35"/>
        <v>-27.425999999999998</v>
      </c>
      <c r="J72" s="3">
        <f t="shared" si="38"/>
        <v>22.574000000000002</v>
      </c>
      <c r="L72" s="1">
        <f t="shared" si="39"/>
        <v>50.000686285290122</v>
      </c>
      <c r="M72" s="1">
        <f t="shared" si="40"/>
        <v>-21.048780487804677</v>
      </c>
      <c r="N72" s="1">
        <f t="shared" si="41"/>
        <v>-1266.2317560975487</v>
      </c>
      <c r="O72" s="1">
        <f t="shared" si="42"/>
        <v>-0.66164542294322071</v>
      </c>
      <c r="P72" s="1">
        <f t="shared" si="43"/>
        <v>66.507684820393948</v>
      </c>
      <c r="Q72" s="1">
        <f t="shared" si="44"/>
        <v>-32.685795151644555</v>
      </c>
      <c r="R72" s="1">
        <f t="shared" si="45"/>
        <v>54.88024916754231</v>
      </c>
      <c r="T72" s="1">
        <f t="shared" si="46"/>
        <v>-77.359499999999997</v>
      </c>
      <c r="U72" s="1">
        <f t="shared" si="47"/>
        <v>121.2243</v>
      </c>
      <c r="X72" s="1">
        <f t="shared" si="36"/>
        <v>147.86769550763952</v>
      </c>
      <c r="Y72" s="1">
        <f t="shared" si="67"/>
        <v>308.0385</v>
      </c>
      <c r="Z72" s="1">
        <f t="shared" si="48"/>
        <v>147.10339000000002</v>
      </c>
      <c r="AA72" s="1">
        <f t="shared" si="49"/>
        <v>287.64064600000006</v>
      </c>
      <c r="AB72" s="1">
        <f t="shared" si="50"/>
        <v>105.19877000000001</v>
      </c>
      <c r="AC72" s="1">
        <f t="shared" si="51"/>
        <v>79.819253702080516</v>
      </c>
      <c r="AD72" s="1">
        <f t="shared" si="52"/>
        <v>340.72429515164458</v>
      </c>
      <c r="AE72" s="1">
        <f t="shared" si="53"/>
        <v>320.32644115164464</v>
      </c>
      <c r="AF72" s="1">
        <f t="shared" si="54"/>
        <v>-3.4589419682973369E-2</v>
      </c>
      <c r="AG72" s="1">
        <f t="shared" si="55"/>
        <v>-81.410630127979687</v>
      </c>
      <c r="AH72" s="1">
        <f t="shared" si="56"/>
        <v>118.10211024491019</v>
      </c>
      <c r="AI72" s="1">
        <f t="shared" si="66"/>
        <v>63.221861077367883</v>
      </c>
      <c r="AJ72" s="1">
        <f t="shared" si="57"/>
        <v>1</v>
      </c>
      <c r="AM72" s="1">
        <f t="shared" si="58"/>
        <v>646.82070558406315</v>
      </c>
      <c r="AN72" s="1">
        <f t="shared" si="37"/>
        <v>51628.745998773062</v>
      </c>
      <c r="AO72" s="1">
        <f t="shared" si="59"/>
        <v>19052.28041199451</v>
      </c>
      <c r="AP72" s="1">
        <f t="shared" si="60"/>
        <v>32995.225070825159</v>
      </c>
      <c r="AQ72" s="1">
        <f t="shared" si="61"/>
        <v>52047.505482819673</v>
      </c>
      <c r="AR72" s="1">
        <f t="shared" si="62"/>
        <v>418.75948404661176</v>
      </c>
      <c r="AT72" s="1">
        <f t="shared" si="63"/>
        <v>776.67843598687</v>
      </c>
      <c r="AU72" s="1">
        <f t="shared" si="64"/>
        <v>61993.893126971081</v>
      </c>
      <c r="AV72" s="1">
        <f t="shared" si="65"/>
        <v>-9946.3876441514076</v>
      </c>
    </row>
    <row r="73" spans="1:48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34"/>
        <v>-30.768999999999998</v>
      </c>
      <c r="H73" s="1">
        <f t="shared" si="35"/>
        <v>-28.289000000000001</v>
      </c>
      <c r="J73" s="3">
        <f t="shared" si="38"/>
        <v>21.710999999999999</v>
      </c>
      <c r="L73" s="1">
        <f t="shared" si="39"/>
        <v>50.001531266552227</v>
      </c>
      <c r="M73" s="1">
        <f t="shared" si="40"/>
        <v>-28.933333333333163</v>
      </c>
      <c r="N73" s="1">
        <f t="shared" si="41"/>
        <v>-1794.7815999999891</v>
      </c>
      <c r="O73" s="1">
        <f t="shared" si="42"/>
        <v>-0.68881118881119041</v>
      </c>
      <c r="P73" s="1">
        <f t="shared" si="43"/>
        <v>64.898702797202844</v>
      </c>
      <c r="Q73" s="1">
        <f t="shared" si="44"/>
        <v>-32.921079232311904</v>
      </c>
      <c r="R73" s="1">
        <f t="shared" si="45"/>
        <v>55.125759121557579</v>
      </c>
      <c r="T73" s="1">
        <f t="shared" si="46"/>
        <v>-76.196699999999993</v>
      </c>
      <c r="U73" s="1">
        <f t="shared" si="47"/>
        <v>121.99549999999999</v>
      </c>
      <c r="X73" s="1">
        <f t="shared" si="36"/>
        <v>149.25950997889547</v>
      </c>
      <c r="Y73" s="1">
        <f t="shared" si="67"/>
        <v>309.60064000000006</v>
      </c>
      <c r="Z73" s="1">
        <f t="shared" si="48"/>
        <v>141.14755</v>
      </c>
      <c r="AA73" s="1">
        <f t="shared" si="49"/>
        <v>288.47449000000006</v>
      </c>
      <c r="AB73" s="1">
        <f t="shared" si="50"/>
        <v>99.60445399999999</v>
      </c>
      <c r="AC73" s="1">
        <f t="shared" si="51"/>
        <v>79.386508754580191</v>
      </c>
      <c r="AD73" s="1">
        <f t="shared" si="52"/>
        <v>342.52171923231197</v>
      </c>
      <c r="AE73" s="1">
        <f t="shared" si="53"/>
        <v>321.39556923231197</v>
      </c>
      <c r="AF73" s="1">
        <f t="shared" si="54"/>
        <v>-4.3483239569640654E-2</v>
      </c>
      <c r="AG73" s="1">
        <f t="shared" si="55"/>
        <v>-81.340041070987667</v>
      </c>
      <c r="AH73" s="1">
        <f t="shared" si="56"/>
        <v>118.03698154415797</v>
      </c>
      <c r="AI73" s="1">
        <f t="shared" si="66"/>
        <v>62.911222422600389</v>
      </c>
      <c r="AJ73" s="1">
        <f t="shared" si="57"/>
        <v>1</v>
      </c>
      <c r="AM73" s="1">
        <f t="shared" si="58"/>
        <v>653.93816642717172</v>
      </c>
      <c r="AN73" s="1">
        <f t="shared" si="37"/>
        <v>51913.867974024783</v>
      </c>
      <c r="AO73" s="1">
        <f t="shared" si="59"/>
        <v>19152.786974313189</v>
      </c>
      <c r="AP73" s="1">
        <f t="shared" si="60"/>
        <v>33105.350608774301</v>
      </c>
      <c r="AQ73" s="1">
        <f t="shared" si="61"/>
        <v>52258.137583087489</v>
      </c>
      <c r="AR73" s="1">
        <f t="shared" si="62"/>
        <v>344.26960906270688</v>
      </c>
      <c r="AT73" s="1">
        <f t="shared" si="63"/>
        <v>785.93789930124149</v>
      </c>
      <c r="AU73" s="1">
        <f t="shared" si="64"/>
        <v>62392.865923434372</v>
      </c>
      <c r="AV73" s="1">
        <f t="shared" si="65"/>
        <v>-10134.728340346883</v>
      </c>
    </row>
    <row r="74" spans="1:48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34"/>
        <v>-31.637</v>
      </c>
      <c r="H74" s="1">
        <f t="shared" si="35"/>
        <v>-29.146999999999998</v>
      </c>
      <c r="J74" s="3">
        <f>H74+50</f>
        <v>20.853000000000002</v>
      </c>
      <c r="L74" s="1">
        <f t="shared" si="39"/>
        <v>50.001472178326914</v>
      </c>
      <c r="M74" s="1">
        <f t="shared" si="40"/>
        <v>-45.999999999999815</v>
      </c>
      <c r="N74" s="1">
        <f t="shared" si="41"/>
        <v>-2940.0249999999878</v>
      </c>
      <c r="O74" s="1">
        <f t="shared" si="42"/>
        <v>-0.71915393654523874</v>
      </c>
      <c r="P74" s="1">
        <f t="shared" si="43"/>
        <v>63.308424206815445</v>
      </c>
      <c r="Q74" s="1">
        <f t="shared" si="44"/>
        <v>-33.163397830487362</v>
      </c>
      <c r="R74" s="1">
        <f t="shared" si="45"/>
        <v>55.503800202418532</v>
      </c>
      <c r="T74" s="1">
        <f t="shared" si="46"/>
        <v>-75.02239999999999</v>
      </c>
      <c r="U74" s="1">
        <f t="shared" si="47"/>
        <v>122.74080000000001</v>
      </c>
      <c r="X74" s="1">
        <f t="shared" si="36"/>
        <v>150.64472591630945</v>
      </c>
      <c r="Y74" s="1">
        <f t="shared" si="67"/>
        <v>311.05007999999998</v>
      </c>
      <c r="Z74" s="1">
        <f t="shared" si="48"/>
        <v>135.15354000000002</v>
      </c>
      <c r="AA74" s="1">
        <f t="shared" si="49"/>
        <v>289.201796</v>
      </c>
      <c r="AB74" s="1">
        <f t="shared" si="50"/>
        <v>93.985708000000017</v>
      </c>
      <c r="AC74" s="1">
        <f t="shared" si="51"/>
        <v>78.82004007186859</v>
      </c>
      <c r="AD74" s="1">
        <f t="shared" si="52"/>
        <v>344.21347783048736</v>
      </c>
      <c r="AE74" s="1">
        <f t="shared" si="53"/>
        <v>322.36519383048739</v>
      </c>
      <c r="AF74" s="1">
        <f t="shared" si="54"/>
        <v>-5.1586246819961774E-2</v>
      </c>
      <c r="AG74" s="1">
        <f t="shared" si="55"/>
        <v>-81.184769238120253</v>
      </c>
      <c r="AH74" s="1">
        <f t="shared" si="56"/>
        <v>118.00617299786646</v>
      </c>
      <c r="AI74" s="1">
        <f t="shared" si="66"/>
        <v>62.502372795447926</v>
      </c>
      <c r="AJ74" s="1">
        <f t="shared" si="57"/>
        <v>1</v>
      </c>
      <c r="AM74" s="1">
        <f t="shared" si="58"/>
        <v>661.0218836879194</v>
      </c>
      <c r="AN74" s="1">
        <f t="shared" si="37"/>
        <v>52101.771360663864</v>
      </c>
      <c r="AO74" s="1">
        <f t="shared" si="59"/>
        <v>19247.385039847362</v>
      </c>
      <c r="AP74" s="1">
        <f t="shared" si="60"/>
        <v>33205.226790509354</v>
      </c>
      <c r="AQ74" s="1">
        <f t="shared" si="61"/>
        <v>52452.61183035672</v>
      </c>
      <c r="AR74" s="1">
        <f>AQ74-AN74</f>
        <v>350.84046969285555</v>
      </c>
      <c r="AT74" s="1">
        <f t="shared" si="63"/>
        <v>795.15346388966941</v>
      </c>
      <c r="AU74" s="1">
        <f t="shared" si="64"/>
        <v>62674.027887068856</v>
      </c>
      <c r="AV74" s="1">
        <f t="shared" si="65"/>
        <v>-10221.416056712136</v>
      </c>
    </row>
    <row r="75" spans="1:48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34"/>
        <v>-32.511000000000003</v>
      </c>
      <c r="H75" s="1">
        <f t="shared" si="35"/>
        <v>-29.998000000000001</v>
      </c>
      <c r="J75" s="3">
        <f t="shared" ref="J75:J90" si="68">H75+50</f>
        <v>20.001999999999999</v>
      </c>
      <c r="L75" s="1">
        <f t="shared" si="39"/>
        <v>50.001142546945864</v>
      </c>
      <c r="M75" s="1">
        <f t="shared" si="40"/>
        <v>-109.99999999999933</v>
      </c>
      <c r="N75" s="1">
        <f t="shared" si="41"/>
        <v>-7238.4639999999563</v>
      </c>
      <c r="O75" s="1">
        <f t="shared" si="42"/>
        <v>-0.74792899408284086</v>
      </c>
      <c r="P75" s="1">
        <f t="shared" si="43"/>
        <v>61.580415384615407</v>
      </c>
      <c r="Q75" s="1">
        <f t="shared" si="44"/>
        <v>-33.409180934379002</v>
      </c>
      <c r="R75" s="1">
        <f t="shared" si="45"/>
        <v>55.777902781689413</v>
      </c>
      <c r="T75" s="1">
        <f t="shared" si="46"/>
        <v>-73.842600000000004</v>
      </c>
      <c r="U75" s="1">
        <f t="shared" si="47"/>
        <v>123.46000000000001</v>
      </c>
      <c r="X75" s="1">
        <f t="shared" si="36"/>
        <v>152.01852610376145</v>
      </c>
      <c r="Y75" s="1">
        <f t="shared" si="67"/>
        <v>312.38512000000003</v>
      </c>
      <c r="Z75" s="1">
        <f t="shared" si="48"/>
        <v>129.136</v>
      </c>
      <c r="AA75" s="1">
        <f t="shared" si="49"/>
        <v>289.82216</v>
      </c>
      <c r="AB75" s="1">
        <f t="shared" si="50"/>
        <v>88.355831999999992</v>
      </c>
      <c r="AC75" s="1">
        <f t="shared" si="51"/>
        <v>78.313372742531769</v>
      </c>
      <c r="AD75" s="1">
        <f t="shared" si="52"/>
        <v>345.79430093437901</v>
      </c>
      <c r="AE75" s="1">
        <f>AA75-Q75</f>
        <v>323.23134093437898</v>
      </c>
      <c r="AF75" s="1">
        <f t="shared" si="54"/>
        <v>-5.9837016306733763E-2</v>
      </c>
      <c r="AG75" s="1">
        <f t="shared" si="55"/>
        <v>-81.061182071001966</v>
      </c>
      <c r="AH75" s="1">
        <f t="shared" si="56"/>
        <v>117.92507599162714</v>
      </c>
      <c r="AI75" s="1">
        <f t="shared" si="66"/>
        <v>62.147173209937726</v>
      </c>
      <c r="AJ75" s="1">
        <f t="shared" si="57"/>
        <v>1</v>
      </c>
      <c r="AM75" s="1">
        <f t="shared" si="58"/>
        <v>668.04722308651151</v>
      </c>
      <c r="AN75" s="1">
        <f t="shared" si="37"/>
        <v>52317.031191187249</v>
      </c>
      <c r="AO75" s="1">
        <f t="shared" si="59"/>
        <v>19335.779925347673</v>
      </c>
      <c r="AP75" s="1">
        <f t="shared" si="60"/>
        <v>33294.444272945708</v>
      </c>
      <c r="AQ75" s="1">
        <f t="shared" si="61"/>
        <v>52630.224198293377</v>
      </c>
      <c r="AR75" s="1">
        <f t="shared" ref="AR75:AR88" si="69">AQ75-AN75</f>
        <v>313.19300710612879</v>
      </c>
      <c r="AT75" s="1">
        <f t="shared" si="63"/>
        <v>804.29308177675</v>
      </c>
      <c r="AU75" s="1">
        <f t="shared" si="64"/>
        <v>62986.903907422209</v>
      </c>
      <c r="AV75" s="1">
        <f t="shared" si="65"/>
        <v>-10356.679709128832</v>
      </c>
    </row>
    <row r="76" spans="1:48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34"/>
        <v>-33.390999999999998</v>
      </c>
      <c r="H76" s="1">
        <f t="shared" si="35"/>
        <v>-30.843</v>
      </c>
      <c r="J76" s="3">
        <f t="shared" si="68"/>
        <v>19.157</v>
      </c>
      <c r="L76" s="1">
        <f t="shared" si="39"/>
        <v>50.001191835795275</v>
      </c>
      <c r="M76" s="1">
        <f t="shared" si="40"/>
        <v>221.24999999997652</v>
      </c>
      <c r="N76" s="1">
        <f t="shared" si="41"/>
        <v>14982.075749998412</v>
      </c>
      <c r="O76" s="1">
        <f t="shared" si="42"/>
        <v>-0.77897252090800406</v>
      </c>
      <c r="P76" s="1">
        <f t="shared" si="43"/>
        <v>59.828837514934278</v>
      </c>
      <c r="Q76" s="1">
        <f t="shared" si="44"/>
        <v>-33.604278628726838</v>
      </c>
      <c r="R76" s="1">
        <f t="shared" si="45"/>
        <v>56.091228394181449</v>
      </c>
      <c r="T76" s="1">
        <f t="shared" si="46"/>
        <v>-72.654899999999998</v>
      </c>
      <c r="U76" s="1">
        <f t="shared" si="47"/>
        <v>124.1557</v>
      </c>
      <c r="X76" s="1">
        <f t="shared" si="36"/>
        <v>153.38446299576759</v>
      </c>
      <c r="Y76" s="1">
        <f t="shared" si="67"/>
        <v>313.61342999999999</v>
      </c>
      <c r="Z76" s="1">
        <f t="shared" si="48"/>
        <v>123.08796000000001</v>
      </c>
      <c r="AA76" s="1">
        <f t="shared" si="49"/>
        <v>290.34193400000004</v>
      </c>
      <c r="AB76" s="1">
        <f t="shared" si="50"/>
        <v>82.707878000000008</v>
      </c>
      <c r="AC76" s="1">
        <f t="shared" si="51"/>
        <v>77.786959780183153</v>
      </c>
      <c r="AD76" s="1">
        <f t="shared" si="52"/>
        <v>347.21770862872683</v>
      </c>
      <c r="AE76" s="1">
        <f t="shared" ref="AE76:AE89" si="70">AA76-Q76</f>
        <v>323.94621262872687</v>
      </c>
      <c r="AF76" s="1">
        <f t="shared" si="54"/>
        <v>-6.7411235772189784E-2</v>
      </c>
      <c r="AG76" s="1">
        <f t="shared" si="55"/>
        <v>-80.867280539070592</v>
      </c>
      <c r="AH76" s="1">
        <f t="shared" si="56"/>
        <v>117.87326269434573</v>
      </c>
      <c r="AI76" s="1">
        <f t="shared" si="66"/>
        <v>61.782034300164277</v>
      </c>
      <c r="AJ76" s="1">
        <f t="shared" si="57"/>
        <v>1</v>
      </c>
      <c r="AM76" s="1">
        <f t="shared" si="58"/>
        <v>675.03235116485246</v>
      </c>
      <c r="AN76" s="1">
        <f t="shared" si="37"/>
        <v>52508.714350382848</v>
      </c>
      <c r="AO76" s="1">
        <f t="shared" si="59"/>
        <v>19415.372613392519</v>
      </c>
      <c r="AP76" s="1">
        <f t="shared" si="60"/>
        <v>33368.079631822016</v>
      </c>
      <c r="AQ76" s="1">
        <f t="shared" si="61"/>
        <v>52783.452245214532</v>
      </c>
      <c r="AR76" s="1">
        <f t="shared" si="69"/>
        <v>274.73789483168366</v>
      </c>
      <c r="AT76" s="1">
        <f t="shared" si="63"/>
        <v>813.38038673188839</v>
      </c>
      <c r="AU76" s="1">
        <f t="shared" si="64"/>
        <v>63270.387428703223</v>
      </c>
      <c r="AV76" s="1">
        <f t="shared" si="65"/>
        <v>-10486.935183488691</v>
      </c>
    </row>
    <row r="77" spans="1:48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34"/>
        <v>-34.276000000000003</v>
      </c>
      <c r="H77" s="1">
        <f t="shared" si="35"/>
        <v>-31.68</v>
      </c>
      <c r="J77" s="3">
        <f t="shared" si="68"/>
        <v>18.32</v>
      </c>
      <c r="L77" s="1">
        <f t="shared" si="39"/>
        <v>50.000955720865974</v>
      </c>
      <c r="M77" s="1">
        <f t="shared" si="40"/>
        <v>59.466666666667663</v>
      </c>
      <c r="N77" s="1">
        <f t="shared" si="41"/>
        <v>4140.3742000000693</v>
      </c>
      <c r="O77" s="1">
        <f t="shared" si="42"/>
        <v>-0.81084337349397761</v>
      </c>
      <c r="P77" s="1">
        <f t="shared" si="43"/>
        <v>58.001972289156676</v>
      </c>
      <c r="Q77" s="1">
        <f t="shared" si="44"/>
        <v>-33.863145848185447</v>
      </c>
      <c r="R77" s="1">
        <f t="shared" si="45"/>
        <v>56.458693561239599</v>
      </c>
      <c r="T77" s="1">
        <f t="shared" si="46"/>
        <v>-71.460700000000003</v>
      </c>
      <c r="U77" s="1">
        <f t="shared" si="47"/>
        <v>124.8263</v>
      </c>
      <c r="X77" s="1">
        <f t="shared" si="36"/>
        <v>154.740526198472</v>
      </c>
      <c r="Y77" s="1">
        <f t="shared" si="67"/>
        <v>314.72834000000006</v>
      </c>
      <c r="Z77" s="1">
        <f t="shared" si="48"/>
        <v>117.01739000000001</v>
      </c>
      <c r="AA77" s="1">
        <f t="shared" si="49"/>
        <v>290.75576600000005</v>
      </c>
      <c r="AB77" s="1">
        <f t="shared" si="50"/>
        <v>77.049794000000006</v>
      </c>
      <c r="AC77" s="1">
        <f t="shared" si="51"/>
        <v>77.159349766836755</v>
      </c>
      <c r="AD77" s="1">
        <f t="shared" si="52"/>
        <v>348.59148584818553</v>
      </c>
      <c r="AE77" s="1">
        <f t="shared" si="70"/>
        <v>324.61891184818552</v>
      </c>
      <c r="AF77" s="1">
        <f t="shared" si="54"/>
        <v>-7.4847238368237909E-2</v>
      </c>
      <c r="AG77" s="1">
        <f t="shared" si="55"/>
        <v>-80.668354870993767</v>
      </c>
      <c r="AH77" s="1">
        <f t="shared" si="56"/>
        <v>117.80066666915548</v>
      </c>
      <c r="AI77" s="1">
        <f t="shared" si="66"/>
        <v>61.341973107915877</v>
      </c>
      <c r="AJ77" s="1">
        <f t="shared" si="57"/>
        <v>1</v>
      </c>
      <c r="AM77" s="1">
        <f t="shared" si="58"/>
        <v>681.96698717084223</v>
      </c>
      <c r="AN77" s="1">
        <f t="shared" si="37"/>
        <v>52620.12929255089</v>
      </c>
      <c r="AO77" s="1">
        <f t="shared" si="59"/>
        <v>19492.19011417299</v>
      </c>
      <c r="AP77" s="1">
        <f t="shared" si="60"/>
        <v>33437.371014922355</v>
      </c>
      <c r="AQ77" s="1">
        <f t="shared" si="61"/>
        <v>52929.561129095346</v>
      </c>
      <c r="AR77" s="1">
        <f t="shared" si="69"/>
        <v>309.43183654445602</v>
      </c>
      <c r="AT77" s="1">
        <f t="shared" si="63"/>
        <v>822.40200400684034</v>
      </c>
      <c r="AU77" s="1">
        <f t="shared" si="64"/>
        <v>63456.003876111274</v>
      </c>
      <c r="AV77" s="1">
        <f t="shared" si="65"/>
        <v>-10526.442747015928</v>
      </c>
    </row>
    <row r="78" spans="1:48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34"/>
        <v>-35.167999999999999</v>
      </c>
      <c r="H78" s="1">
        <f t="shared" si="35"/>
        <v>-32.51</v>
      </c>
      <c r="J78" s="3">
        <f t="shared" si="68"/>
        <v>17.490000000000002</v>
      </c>
      <c r="L78" s="1">
        <f t="shared" si="39"/>
        <v>50.001396630494234</v>
      </c>
      <c r="M78" s="1">
        <f t="shared" si="40"/>
        <v>32.035714285713695</v>
      </c>
      <c r="N78" s="1">
        <f t="shared" si="41"/>
        <v>2292.8140357142433</v>
      </c>
      <c r="O78" s="1">
        <f t="shared" si="42"/>
        <v>-0.84531059683312615</v>
      </c>
      <c r="P78" s="1">
        <f t="shared" si="43"/>
        <v>56.138766138854947</v>
      </c>
      <c r="Q78" s="1">
        <f t="shared" si="44"/>
        <v>-34.011641631684832</v>
      </c>
      <c r="R78" s="1">
        <f t="shared" si="45"/>
        <v>56.819784156381374</v>
      </c>
      <c r="T78" s="1">
        <f t="shared" si="46"/>
        <v>-70.262100000000004</v>
      </c>
      <c r="U78" s="1">
        <f t="shared" si="47"/>
        <v>125.47329999999999</v>
      </c>
      <c r="X78" s="1">
        <f t="shared" si="36"/>
        <v>156.08603575368295</v>
      </c>
      <c r="Y78" s="1">
        <f t="shared" si="67"/>
        <v>315.73516999999998</v>
      </c>
      <c r="Z78" s="1">
        <f t="shared" si="48"/>
        <v>110.92364000000001</v>
      </c>
      <c r="AA78" s="1">
        <f t="shared" si="49"/>
        <v>291.06830600000001</v>
      </c>
      <c r="AB78" s="1">
        <f t="shared" si="50"/>
        <v>71.380282000000008</v>
      </c>
      <c r="AC78" s="1">
        <f t="shared" si="51"/>
        <v>76.586902568771578</v>
      </c>
      <c r="AD78" s="1">
        <f t="shared" si="52"/>
        <v>349.74681163168481</v>
      </c>
      <c r="AE78" s="1">
        <f t="shared" si="70"/>
        <v>325.07994763168483</v>
      </c>
      <c r="AF78" s="1">
        <f t="shared" si="54"/>
        <v>-8.1505837002236584E-2</v>
      </c>
      <c r="AG78" s="1">
        <f t="shared" si="55"/>
        <v>-80.386583910160127</v>
      </c>
      <c r="AH78" s="1">
        <f t="shared" si="56"/>
        <v>117.76991437565651</v>
      </c>
      <c r="AI78" s="1">
        <f t="shared" si="66"/>
        <v>60.950130219275138</v>
      </c>
      <c r="AJ78" s="1">
        <f t="shared" si="57"/>
        <v>1</v>
      </c>
      <c r="AM78" s="1">
        <f t="shared" si="58"/>
        <v>688.84765393428017</v>
      </c>
      <c r="AN78" s="1">
        <f t="shared" si="37"/>
        <v>52756.708156591594</v>
      </c>
      <c r="AO78" s="1">
        <f t="shared" si="59"/>
        <v>19556.792466008919</v>
      </c>
      <c r="AP78" s="1">
        <f t="shared" si="60"/>
        <v>33484.860005801696</v>
      </c>
      <c r="AQ78" s="1">
        <f t="shared" si="61"/>
        <v>53041.652471810616</v>
      </c>
      <c r="AR78" s="1">
        <f t="shared" si="69"/>
        <v>284.94431521902152</v>
      </c>
      <c r="AT78" s="1">
        <f t="shared" si="63"/>
        <v>831.35340997574781</v>
      </c>
      <c r="AU78" s="1">
        <f t="shared" si="64"/>
        <v>63670.782610028611</v>
      </c>
      <c r="AV78" s="1">
        <f t="shared" si="65"/>
        <v>-10629.130138217995</v>
      </c>
    </row>
    <row r="79" spans="1:48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34"/>
        <v>-36.064999999999998</v>
      </c>
      <c r="H79" s="1">
        <f t="shared" si="35"/>
        <v>-33.331000000000003</v>
      </c>
      <c r="J79" s="3">
        <f t="shared" si="68"/>
        <v>16.668999999999997</v>
      </c>
      <c r="L79" s="1">
        <f t="shared" si="39"/>
        <v>50.000584646581878</v>
      </c>
      <c r="M79" s="1">
        <f t="shared" si="40"/>
        <v>22.575000000000124</v>
      </c>
      <c r="N79" s="1">
        <f t="shared" si="41"/>
        <v>1659.6019750000091</v>
      </c>
      <c r="O79" s="1">
        <f t="shared" si="42"/>
        <v>-0.8793103448275893</v>
      </c>
      <c r="P79" s="1">
        <f t="shared" si="43"/>
        <v>54.151758620689733</v>
      </c>
      <c r="Q79" s="1">
        <f t="shared" si="44"/>
        <v>-34.225056989010191</v>
      </c>
      <c r="R79" s="1">
        <f t="shared" si="45"/>
        <v>57.170325973095309</v>
      </c>
      <c r="T79" s="1">
        <f t="shared" si="46"/>
        <v>-69.056899999999985</v>
      </c>
      <c r="U79" s="1">
        <f t="shared" si="47"/>
        <v>126.0937</v>
      </c>
      <c r="X79" s="1">
        <f t="shared" si="36"/>
        <v>157.42101158771658</v>
      </c>
      <c r="Y79" s="1">
        <f t="shared" si="67"/>
        <v>316.62127999999996</v>
      </c>
      <c r="Z79" s="1">
        <f t="shared" si="48"/>
        <v>104.80800999999997</v>
      </c>
      <c r="AA79" s="1">
        <f t="shared" si="49"/>
        <v>291.26825399999996</v>
      </c>
      <c r="AB79" s="1">
        <f t="shared" si="50"/>
        <v>65.701937999999984</v>
      </c>
      <c r="AC79" s="1">
        <f t="shared" si="51"/>
        <v>75.963590982930512</v>
      </c>
      <c r="AD79" s="1">
        <f t="shared" si="52"/>
        <v>350.84633698901013</v>
      </c>
      <c r="AE79" s="1">
        <f t="shared" si="70"/>
        <v>325.49331098901013</v>
      </c>
      <c r="AF79" s="1">
        <f t="shared" si="54"/>
        <v>-8.8300906155795639E-2</v>
      </c>
      <c r="AG79" s="1">
        <f t="shared" si="55"/>
        <v>-80.13187338286896</v>
      </c>
      <c r="AH79" s="1">
        <f t="shared" si="56"/>
        <v>117.69330808404638</v>
      </c>
      <c r="AI79" s="1">
        <f t="shared" si="66"/>
        <v>60.52298211095107</v>
      </c>
      <c r="AJ79" s="1">
        <f t="shared" si="57"/>
        <v>1</v>
      </c>
      <c r="AM79" s="1">
        <f t="shared" si="58"/>
        <v>695.67445335436128</v>
      </c>
      <c r="AN79" s="1">
        <f t="shared" si="37"/>
        <v>52845.929631884472</v>
      </c>
      <c r="AO79" s="1">
        <f t="shared" si="59"/>
        <v>19618.27462541448</v>
      </c>
      <c r="AP79" s="1">
        <f t="shared" si="60"/>
        <v>33527.438498422991</v>
      </c>
      <c r="AQ79" s="1">
        <f t="shared" si="61"/>
        <v>53145.713123837471</v>
      </c>
      <c r="AR79" s="1">
        <f t="shared" si="69"/>
        <v>299.78349195299961</v>
      </c>
      <c r="AT79" s="1">
        <f t="shared" si="63"/>
        <v>840.23473720440666</v>
      </c>
      <c r="AU79" s="1">
        <f t="shared" si="64"/>
        <v>63827.247906645651</v>
      </c>
      <c r="AV79" s="1">
        <f t="shared" si="65"/>
        <v>-10681.534782808179</v>
      </c>
    </row>
    <row r="80" spans="1:48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34"/>
        <v>-36.968000000000004</v>
      </c>
      <c r="H80" s="1">
        <f t="shared" si="35"/>
        <v>-34.143000000000001</v>
      </c>
      <c r="J80" s="3">
        <f t="shared" si="68"/>
        <v>15.856999999999999</v>
      </c>
      <c r="L80" s="1">
        <f t="shared" si="39"/>
        <v>50.000692795200344</v>
      </c>
      <c r="M80" s="1">
        <f t="shared" si="40"/>
        <v>17.500000000000068</v>
      </c>
      <c r="N80" s="1">
        <f t="shared" si="41"/>
        <v>1320.779000000005</v>
      </c>
      <c r="O80" s="1">
        <f t="shared" si="42"/>
        <v>-0.91531755915317803</v>
      </c>
      <c r="P80" s="1">
        <f t="shared" si="43"/>
        <v>52.096024906600306</v>
      </c>
      <c r="Q80" s="1">
        <f t="shared" si="44"/>
        <v>-34.44640503803889</v>
      </c>
      <c r="R80" s="1">
        <f t="shared" si="45"/>
        <v>57.577411834319655</v>
      </c>
      <c r="T80" s="1">
        <f t="shared" si="46"/>
        <v>-67.848799999999997</v>
      </c>
      <c r="U80" s="1">
        <f t="shared" si="47"/>
        <v>126.69140000000002</v>
      </c>
      <c r="X80" s="1">
        <f t="shared" si="36"/>
        <v>158.7449582172612</v>
      </c>
      <c r="Y80" s="1">
        <f t="shared" si="67"/>
        <v>317.39996000000002</v>
      </c>
      <c r="Z80" s="1">
        <f t="shared" si="48"/>
        <v>98.677520000000001</v>
      </c>
      <c r="AA80" s="1">
        <f t="shared" si="49"/>
        <v>291.36820799999998</v>
      </c>
      <c r="AB80" s="1">
        <f t="shared" si="50"/>
        <v>60.019815999999992</v>
      </c>
      <c r="AC80" s="1">
        <f t="shared" si="51"/>
        <v>75.275746867581702</v>
      </c>
      <c r="AD80" s="1">
        <f t="shared" si="52"/>
        <v>351.84636503803893</v>
      </c>
      <c r="AE80" s="1">
        <f t="shared" si="70"/>
        <v>325.81461303803889</v>
      </c>
      <c r="AF80" s="1">
        <f t="shared" si="54"/>
        <v>-9.4706234579371301E-2</v>
      </c>
      <c r="AG80" s="1">
        <f t="shared" si="55"/>
        <v>-79.84156413226728</v>
      </c>
      <c r="AH80" s="1">
        <f t="shared" si="56"/>
        <v>117.62503957498839</v>
      </c>
      <c r="AI80" s="1">
        <f t="shared" si="66"/>
        <v>60.047627740668737</v>
      </c>
      <c r="AJ80" s="1">
        <f t="shared" si="57"/>
        <v>1</v>
      </c>
      <c r="AM80" s="1">
        <f t="shared" si="58"/>
        <v>702.44485162852652</v>
      </c>
      <c r="AN80" s="1">
        <f t="shared" si="37"/>
        <v>52877.060839624952</v>
      </c>
      <c r="AO80" s="1">
        <f t="shared" si="59"/>
        <v>19674.193193832023</v>
      </c>
      <c r="AP80" s="1">
        <f t="shared" si="60"/>
        <v>33560.5342159832</v>
      </c>
      <c r="AQ80" s="1">
        <f t="shared" si="61"/>
        <v>53234.727409815227</v>
      </c>
      <c r="AR80" s="1">
        <f t="shared" si="69"/>
        <v>357.6665701902748</v>
      </c>
      <c r="AT80" s="1">
        <f t="shared" si="63"/>
        <v>849.04268934144125</v>
      </c>
      <c r="AU80" s="1">
        <f t="shared" si="64"/>
        <v>63912.322562637142</v>
      </c>
      <c r="AV80" s="1">
        <f t="shared" si="65"/>
        <v>-10677.595152821916</v>
      </c>
    </row>
    <row r="81" spans="1:48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34"/>
        <v>-37.878</v>
      </c>
      <c r="H81" s="1">
        <f t="shared" si="35"/>
        <v>-34.945999999999998</v>
      </c>
      <c r="J81" s="3">
        <f t="shared" si="68"/>
        <v>15.054000000000002</v>
      </c>
      <c r="L81" s="1">
        <f t="shared" si="39"/>
        <v>50.001715670564742</v>
      </c>
      <c r="M81" s="1">
        <f t="shared" si="40"/>
        <v>14.076923076922979</v>
      </c>
      <c r="N81" s="1">
        <f t="shared" si="41"/>
        <v>1090.3827692307616</v>
      </c>
      <c r="O81" s="1">
        <f t="shared" si="42"/>
        <v>-0.95460277427490592</v>
      </c>
      <c r="P81" s="1">
        <f t="shared" si="43"/>
        <v>49.985013871374541</v>
      </c>
      <c r="Q81" s="1">
        <f t="shared" si="44"/>
        <v>-34.607190436241581</v>
      </c>
      <c r="R81" s="1">
        <f t="shared" si="45"/>
        <v>58.028626935983482</v>
      </c>
      <c r="T81" s="1">
        <f t="shared" si="46"/>
        <v>-66.638800000000003</v>
      </c>
      <c r="U81" s="1">
        <f t="shared" si="47"/>
        <v>127.26639999999999</v>
      </c>
      <c r="X81" s="1">
        <f t="shared" si="36"/>
        <v>160.05716197159063</v>
      </c>
      <c r="Y81" s="1">
        <f t="shared" si="67"/>
        <v>318.07020999999997</v>
      </c>
      <c r="Z81" s="1">
        <f t="shared" si="48"/>
        <v>92.532170000000008</v>
      </c>
      <c r="AA81" s="1">
        <f t="shared" si="49"/>
        <v>291.36716799999999</v>
      </c>
      <c r="AB81" s="1">
        <f t="shared" si="50"/>
        <v>54.333916000000016</v>
      </c>
      <c r="AC81" s="1">
        <f t="shared" si="51"/>
        <v>74.575163335966948</v>
      </c>
      <c r="AD81" s="1">
        <f>Y81-Q81</f>
        <v>352.67740043624156</v>
      </c>
      <c r="AE81" s="1">
        <f t="shared" si="70"/>
        <v>325.97435843624157</v>
      </c>
      <c r="AF81" s="1">
        <f t="shared" si="54"/>
        <v>-0.10043920773676893</v>
      </c>
      <c r="AG81" s="1">
        <f t="shared" si="55"/>
        <v>-79.479068844117819</v>
      </c>
      <c r="AH81" s="1">
        <f t="shared" si="56"/>
        <v>117.59346148401963</v>
      </c>
      <c r="AI81" s="1">
        <f t="shared" si="66"/>
        <v>59.564834548036146</v>
      </c>
      <c r="AJ81" s="1">
        <f t="shared" si="57"/>
        <v>1</v>
      </c>
      <c r="AM81" s="1">
        <f t="shared" si="58"/>
        <v>709.15519918741631</v>
      </c>
      <c r="AN81" s="1">
        <f t="shared" si="37"/>
        <v>52885.364809951745</v>
      </c>
      <c r="AO81" s="1">
        <f t="shared" si="59"/>
        <v>19720.662200193321</v>
      </c>
      <c r="AP81" s="1">
        <f t="shared" si="60"/>
        <v>33576.988790725067</v>
      </c>
      <c r="AQ81" s="1">
        <f t="shared" si="61"/>
        <v>53297.650990918388</v>
      </c>
      <c r="AR81" s="1">
        <f t="shared" si="69"/>
        <v>412.28618096664286</v>
      </c>
      <c r="AT81" s="1">
        <f t="shared" si="63"/>
        <v>857.77251847824402</v>
      </c>
      <c r="AU81" s="1">
        <f t="shared" si="64"/>
        <v>63968.525670618772</v>
      </c>
      <c r="AV81" s="1">
        <f t="shared" si="65"/>
        <v>-10670.874679700384</v>
      </c>
    </row>
    <row r="82" spans="1:48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34"/>
        <v>-38.792999999999999</v>
      </c>
      <c r="H82" s="1">
        <f t="shared" si="35"/>
        <v>-35.738999999999997</v>
      </c>
      <c r="J82" s="3">
        <f t="shared" si="68"/>
        <v>14.261000000000003</v>
      </c>
      <c r="L82" s="1">
        <f t="shared" si="39"/>
        <v>50.000705695019946</v>
      </c>
      <c r="M82" s="1">
        <f t="shared" si="40"/>
        <v>11.80769230769239</v>
      </c>
      <c r="N82" s="1">
        <f t="shared" si="41"/>
        <v>938.22050000000661</v>
      </c>
      <c r="O82" s="1">
        <f t="shared" si="42"/>
        <v>-0.99360613810741361</v>
      </c>
      <c r="P82" s="1">
        <f t="shared" si="43"/>
        <v>47.730361892583062</v>
      </c>
      <c r="Q82" s="1">
        <f t="shared" si="44"/>
        <v>-34.781242773056341</v>
      </c>
      <c r="R82" s="1">
        <f t="shared" si="45"/>
        <v>58.424037256604436</v>
      </c>
      <c r="T82" s="1">
        <f t="shared" si="46"/>
        <v>-65.424600000000012</v>
      </c>
      <c r="U82" s="1">
        <f t="shared" si="47"/>
        <v>127.81219999999999</v>
      </c>
      <c r="X82" s="1">
        <f t="shared" si="36"/>
        <v>161.35564729503577</v>
      </c>
      <c r="Y82" s="1">
        <f t="shared" si="67"/>
        <v>318.61207000000002</v>
      </c>
      <c r="Z82" s="1">
        <f t="shared" si="48"/>
        <v>86.371910000000028</v>
      </c>
      <c r="AA82" s="1">
        <f t="shared" si="49"/>
        <v>291.247184</v>
      </c>
      <c r="AB82" s="1">
        <f t="shared" si="50"/>
        <v>48.646132000000023</v>
      </c>
      <c r="AC82" s="1">
        <f t="shared" si="51"/>
        <v>73.891393705785802</v>
      </c>
      <c r="AD82" s="1">
        <f t="shared" ref="AD82:AD89" si="71">Y82-Q82</f>
        <v>353.39331277305638</v>
      </c>
      <c r="AE82" s="1">
        <f t="shared" si="70"/>
        <v>326.02842677305637</v>
      </c>
      <c r="AF82" s="1">
        <f t="shared" si="54"/>
        <v>-0.10622765445316866</v>
      </c>
      <c r="AG82" s="1">
        <f t="shared" si="55"/>
        <v>-79.133852436515468</v>
      </c>
      <c r="AH82" s="1">
        <f t="shared" si="56"/>
        <v>117.52381796537081</v>
      </c>
      <c r="AI82" s="1">
        <f t="shared" si="66"/>
        <v>59.099780708766374</v>
      </c>
      <c r="AJ82" s="1">
        <f t="shared" si="57"/>
        <v>1</v>
      </c>
      <c r="AM82" s="1">
        <f t="shared" si="58"/>
        <v>715.79539343445015</v>
      </c>
      <c r="AN82" s="1">
        <f t="shared" si="37"/>
        <v>52891.119229052798</v>
      </c>
      <c r="AO82" s="1">
        <f t="shared" si="59"/>
        <v>19760.693870330993</v>
      </c>
      <c r="AP82" s="1">
        <f t="shared" si="60"/>
        <v>33582.558099758673</v>
      </c>
      <c r="AQ82" s="1">
        <f t="shared" si="61"/>
        <v>53343.251970089666</v>
      </c>
      <c r="AR82" s="1">
        <f t="shared" si="69"/>
        <v>452.13274103686854</v>
      </c>
      <c r="AT82" s="1">
        <f t="shared" si="63"/>
        <v>866.41108163805984</v>
      </c>
      <c r="AU82" s="1">
        <f t="shared" si="64"/>
        <v>64020.322344373606</v>
      </c>
      <c r="AV82" s="1">
        <f t="shared" si="65"/>
        <v>-10677.07037428394</v>
      </c>
    </row>
    <row r="83" spans="1:48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34"/>
        <v>-39.713999999999999</v>
      </c>
      <c r="H83" s="1">
        <f t="shared" si="35"/>
        <v>-36.521000000000001</v>
      </c>
      <c r="J83" s="3">
        <f t="shared" si="68"/>
        <v>13.478999999999999</v>
      </c>
      <c r="L83" s="1">
        <f t="shared" si="39"/>
        <v>50.000775533985468</v>
      </c>
      <c r="M83" s="1">
        <f t="shared" si="40"/>
        <v>10.08695652173912</v>
      </c>
      <c r="N83" s="1">
        <f t="shared" si="41"/>
        <v>821.95147826086861</v>
      </c>
      <c r="O83" s="1">
        <f t="shared" si="42"/>
        <v>-1.0349740932642502</v>
      </c>
      <c r="P83" s="1">
        <f t="shared" si="43"/>
        <v>45.377524611398982</v>
      </c>
      <c r="Q83" s="1">
        <f t="shared" si="44"/>
        <v>-34.911832330705217</v>
      </c>
      <c r="R83" s="1">
        <f t="shared" si="45"/>
        <v>58.821604316364656</v>
      </c>
      <c r="T83" s="1">
        <f t="shared" si="46"/>
        <v>-64.209999999999994</v>
      </c>
      <c r="U83" s="1">
        <f t="shared" si="47"/>
        <v>128.33619999999999</v>
      </c>
      <c r="X83" s="1">
        <f>((T83-$V$2)^2+(U83-$W$2)^2)^0.5</f>
        <v>162.6419294844967</v>
      </c>
      <c r="Y83" s="1">
        <f t="shared" si="67"/>
        <v>319.04615000000001</v>
      </c>
      <c r="Z83" s="1">
        <f t="shared" si="48"/>
        <v>80.205109999999991</v>
      </c>
      <c r="AA83" s="1">
        <f t="shared" si="49"/>
        <v>291.02750400000002</v>
      </c>
      <c r="AB83" s="1">
        <f t="shared" si="50"/>
        <v>42.962220000000002</v>
      </c>
      <c r="AC83" s="1">
        <f t="shared" si="51"/>
        <v>73.219806553273244</v>
      </c>
      <c r="AD83" s="1">
        <f t="shared" si="71"/>
        <v>353.95798233070525</v>
      </c>
      <c r="AE83" s="1">
        <f t="shared" si="70"/>
        <v>325.93933633070526</v>
      </c>
      <c r="AF83" s="1">
        <f t="shared" si="54"/>
        <v>-0.11161161858626444</v>
      </c>
      <c r="AG83" s="1">
        <f t="shared" si="55"/>
        <v>-78.749645553232654</v>
      </c>
      <c r="AH83" s="1">
        <f t="shared" si="56"/>
        <v>117.46788470622019</v>
      </c>
      <c r="AI83" s="1">
        <f t="shared" si="66"/>
        <v>58.646280389855534</v>
      </c>
      <c r="AJ83" s="1">
        <f t="shared" si="57"/>
        <v>1</v>
      </c>
      <c r="AM83" s="1">
        <f t="shared" si="58"/>
        <v>722.37318329491529</v>
      </c>
      <c r="AN83" s="1">
        <f t="shared" si="37"/>
        <v>52892.024740125897</v>
      </c>
      <c r="AO83" s="1">
        <f t="shared" si="59"/>
        <v>19792.268497986046</v>
      </c>
      <c r="AP83" s="1">
        <f t="shared" si="60"/>
        <v>33573.381338744301</v>
      </c>
      <c r="AQ83" s="1">
        <f t="shared" si="61"/>
        <v>53365.649836730343</v>
      </c>
      <c r="AR83" s="1">
        <f t="shared" si="69"/>
        <v>473.6250966044463</v>
      </c>
      <c r="AT83" s="1">
        <f t="shared" si="63"/>
        <v>874.96845978810529</v>
      </c>
      <c r="AU83" s="1">
        <f t="shared" si="64"/>
        <v>64065.021365900509</v>
      </c>
      <c r="AV83" s="1">
        <f t="shared" si="65"/>
        <v>-10699.371529170166</v>
      </c>
    </row>
    <row r="84" spans="1:48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34"/>
        <v>-40.642000000000003</v>
      </c>
      <c r="H84" s="1">
        <f t="shared" si="35"/>
        <v>-37.292999999999999</v>
      </c>
      <c r="J84" s="3">
        <f t="shared" si="68"/>
        <v>12.707000000000001</v>
      </c>
      <c r="L84" s="1">
        <f t="shared" si="39"/>
        <v>50.000638765919788</v>
      </c>
      <c r="M84" s="1">
        <f t="shared" si="40"/>
        <v>8.904761904761898</v>
      </c>
      <c r="N84" s="1">
        <f t="shared" si="41"/>
        <v>743.74161904761843</v>
      </c>
      <c r="O84" s="1">
        <f t="shared" si="42"/>
        <v>-1.0802631578947393</v>
      </c>
      <c r="P84" s="1">
        <f t="shared" si="43"/>
        <v>42.935293421052677</v>
      </c>
      <c r="Q84" s="1">
        <f t="shared" si="44"/>
        <v>-35.092867630725188</v>
      </c>
      <c r="R84" s="1">
        <f t="shared" si="45"/>
        <v>59.377178716875605</v>
      </c>
      <c r="T84" s="1">
        <f t="shared" si="46"/>
        <v>-62.990900000000003</v>
      </c>
      <c r="U84" s="1">
        <f t="shared" si="47"/>
        <v>128.83710000000002</v>
      </c>
      <c r="X84" s="1">
        <f t="shared" si="36"/>
        <v>163.91860822743706</v>
      </c>
      <c r="Y84" s="1">
        <f t="shared" si="67"/>
        <v>319.36483000000004</v>
      </c>
      <c r="Z84" s="1">
        <f t="shared" si="48"/>
        <v>74.017780000000002</v>
      </c>
      <c r="AA84" s="1">
        <f t="shared" si="49"/>
        <v>290.69988200000006</v>
      </c>
      <c r="AB84" s="1">
        <f t="shared" si="50"/>
        <v>37.270178000000001</v>
      </c>
      <c r="AC84" s="1">
        <f t="shared" si="51"/>
        <v>72.376169904630956</v>
      </c>
      <c r="AD84" s="1">
        <f t="shared" si="71"/>
        <v>354.45769763072525</v>
      </c>
      <c r="AE84" s="1">
        <f t="shared" si="70"/>
        <v>325.79274963072527</v>
      </c>
      <c r="AF84" s="1">
        <f t="shared" si="54"/>
        <v>-0.11649902729391544</v>
      </c>
      <c r="AG84" s="1">
        <f t="shared" si="55"/>
        <v>-78.309252249752376</v>
      </c>
      <c r="AH84" s="1">
        <f t="shared" si="56"/>
        <v>117.43451305565073</v>
      </c>
      <c r="AI84" s="1">
        <f t="shared" si="66"/>
        <v>58.057334338775121</v>
      </c>
      <c r="AJ84" s="1">
        <f t="shared" si="57"/>
        <v>1</v>
      </c>
      <c r="AM84" s="1">
        <f t="shared" si="58"/>
        <v>728.90186305056397</v>
      </c>
      <c r="AN84" s="1">
        <f t="shared" si="37"/>
        <v>52755.125083949664</v>
      </c>
      <c r="AO84" s="1">
        <f t="shared" si="59"/>
        <v>19820.211078417266</v>
      </c>
      <c r="AP84" s="1">
        <f t="shared" si="60"/>
        <v>33558.282175712862</v>
      </c>
      <c r="AQ84" s="1">
        <f t="shared" si="61"/>
        <v>53378.493254130124</v>
      </c>
      <c r="AR84" s="1">
        <f t="shared" si="69"/>
        <v>623.36817018045986</v>
      </c>
      <c r="AT84" s="1">
        <f t="shared" si="63"/>
        <v>883.46194812913916</v>
      </c>
      <c r="AU84" s="1">
        <f t="shared" si="64"/>
        <v>63941.592062070835</v>
      </c>
      <c r="AV84" s="1">
        <f t="shared" si="65"/>
        <v>-10563.098807940711</v>
      </c>
    </row>
    <row r="85" spans="1:48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34"/>
        <v>-41.576999999999998</v>
      </c>
      <c r="H85" s="1">
        <f t="shared" si="35"/>
        <v>-38.052999999999997</v>
      </c>
      <c r="J85" s="3">
        <f t="shared" si="68"/>
        <v>11.947000000000003</v>
      </c>
      <c r="L85" s="1">
        <f t="shared" si="39"/>
        <v>50.000752194342041</v>
      </c>
      <c r="M85" s="1">
        <f t="shared" si="40"/>
        <v>7.9745762711864394</v>
      </c>
      <c r="N85" s="1">
        <f t="shared" si="41"/>
        <v>682.44599152542355</v>
      </c>
      <c r="O85" s="1">
        <f t="shared" si="42"/>
        <v>-1.1256684491978546</v>
      </c>
      <c r="P85" s="1">
        <f t="shared" si="43"/>
        <v>40.323700534759269</v>
      </c>
      <c r="Q85" s="1">
        <f t="shared" si="44"/>
        <v>-35.280495784488537</v>
      </c>
      <c r="R85" s="1">
        <f t="shared" si="45"/>
        <v>59.875991244036292</v>
      </c>
      <c r="T85" s="1">
        <f t="shared" si="46"/>
        <v>-61.774800000000006</v>
      </c>
      <c r="U85" s="1">
        <f t="shared" si="47"/>
        <v>129.31360000000001</v>
      </c>
      <c r="X85" s="1">
        <f t="shared" si="36"/>
        <v>165.17899606184801</v>
      </c>
      <c r="Y85" s="1">
        <f t="shared" si="67"/>
        <v>319.56706000000003</v>
      </c>
      <c r="Z85" s="1">
        <f t="shared" si="48"/>
        <v>67.830880000000022</v>
      </c>
      <c r="AA85" s="1">
        <f t="shared" si="49"/>
        <v>290.26521200000002</v>
      </c>
      <c r="AB85" s="1">
        <f t="shared" si="50"/>
        <v>31.588956000000024</v>
      </c>
      <c r="AC85" s="1">
        <f t="shared" si="51"/>
        <v>71.562015985051019</v>
      </c>
      <c r="AD85" s="1">
        <f t="shared" si="71"/>
        <v>354.84755578448858</v>
      </c>
      <c r="AE85" s="1">
        <f t="shared" si="70"/>
        <v>325.54570778448857</v>
      </c>
      <c r="AF85" s="1">
        <f t="shared" si="54"/>
        <v>-0.12144460571876117</v>
      </c>
      <c r="AG85" s="1">
        <f t="shared" si="55"/>
        <v>-77.891130690829357</v>
      </c>
      <c r="AH85" s="1">
        <f t="shared" si="56"/>
        <v>117.36908582697926</v>
      </c>
      <c r="AI85" s="1">
        <f t="shared" si="66"/>
        <v>57.493094582942966</v>
      </c>
      <c r="AJ85" s="1">
        <f t="shared" si="57"/>
        <v>1</v>
      </c>
      <c r="AM85" s="1">
        <f t="shared" si="58"/>
        <v>735.34723435817455</v>
      </c>
      <c r="AN85" s="1">
        <f t="shared" si="37"/>
        <v>52622.930539702742</v>
      </c>
      <c r="AO85" s="1">
        <f t="shared" si="59"/>
        <v>19842.010776801249</v>
      </c>
      <c r="AP85" s="1">
        <f t="shared" si="60"/>
        <v>33532.835630341251</v>
      </c>
      <c r="AQ85" s="1">
        <f t="shared" si="61"/>
        <v>53374.846407142497</v>
      </c>
      <c r="AR85" s="1">
        <f t="shared" si="69"/>
        <v>751.91586743975495</v>
      </c>
      <c r="AT85" s="1">
        <f t="shared" si="63"/>
        <v>891.8470563139083</v>
      </c>
      <c r="AU85" s="1">
        <f t="shared" si="64"/>
        <v>63822.3733001566</v>
      </c>
      <c r="AV85" s="1">
        <f t="shared" si="65"/>
        <v>-10447.526893014103</v>
      </c>
    </row>
    <row r="86" spans="1:48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34"/>
        <v>-42.518000000000001</v>
      </c>
      <c r="H86" s="1">
        <f t="shared" si="35"/>
        <v>-38.801000000000002</v>
      </c>
      <c r="J86" s="3">
        <f t="shared" si="68"/>
        <v>11.198999999999998</v>
      </c>
      <c r="L86" s="1">
        <f t="shared" si="39"/>
        <v>50.001065118655227</v>
      </c>
      <c r="M86" s="1">
        <f t="shared" si="40"/>
        <v>7.0746268656716271</v>
      </c>
      <c r="N86" s="1">
        <f t="shared" si="41"/>
        <v>620.3807164179093</v>
      </c>
      <c r="O86" s="1">
        <f t="shared" si="42"/>
        <v>-1.1752717391304386</v>
      </c>
      <c r="P86" s="1">
        <f t="shared" si="43"/>
        <v>37.590457880434833</v>
      </c>
      <c r="Q86" s="1">
        <f t="shared" si="44"/>
        <v>-35.321055836870912</v>
      </c>
      <c r="R86" s="1">
        <f t="shared" si="45"/>
        <v>60.307067661540025</v>
      </c>
      <c r="T86" s="1">
        <f t="shared" si="46"/>
        <v>-60.560699999999997</v>
      </c>
      <c r="U86" s="1">
        <f t="shared" si="47"/>
        <v>129.76570000000001</v>
      </c>
      <c r="X86" s="1">
        <f t="shared" si="36"/>
        <v>166.4239924559557</v>
      </c>
      <c r="Y86" s="1">
        <f t="shared" si="67"/>
        <v>319.65384000000006</v>
      </c>
      <c r="Z86" s="1">
        <f t="shared" si="48"/>
        <v>61.644409999999986</v>
      </c>
      <c r="AA86" s="1">
        <f>G86+$S$18*(J86-B86)+$S$20*(G86-D86)</f>
        <v>289.72449400000005</v>
      </c>
      <c r="AB86" s="1">
        <f t="shared" si="50"/>
        <v>25.91855399999999</v>
      </c>
      <c r="AC86" s="1">
        <f t="shared" si="51"/>
        <v>70.877233245888789</v>
      </c>
      <c r="AD86" s="1">
        <f t="shared" si="71"/>
        <v>354.97489583687099</v>
      </c>
      <c r="AE86" s="1">
        <f t="shared" si="70"/>
        <v>325.04554983687098</v>
      </c>
      <c r="AF86" s="1">
        <f t="shared" si="54"/>
        <v>-0.12574792192236933</v>
      </c>
      <c r="AG86" s="1">
        <f t="shared" si="55"/>
        <v>-77.400773680298357</v>
      </c>
      <c r="AH86" s="1">
        <f t="shared" si="56"/>
        <v>117.34108855091496</v>
      </c>
      <c r="AI86" s="1">
        <f t="shared" si="66"/>
        <v>57.034020889374936</v>
      </c>
      <c r="AJ86" s="1">
        <f t="shared" si="57"/>
        <v>1</v>
      </c>
      <c r="AM86" s="1">
        <f t="shared" si="58"/>
        <v>741.71389691836248</v>
      </c>
      <c r="AN86" s="1">
        <f t="shared" si="37"/>
        <v>52570.62887359989</v>
      </c>
      <c r="AO86" s="1">
        <f t="shared" si="59"/>
        <v>19849.131250510316</v>
      </c>
      <c r="AP86" s="1">
        <f t="shared" si="60"/>
        <v>33481.316860946899</v>
      </c>
      <c r="AQ86" s="1">
        <f t="shared" si="61"/>
        <v>53330.448111457212</v>
      </c>
      <c r="AR86" s="1">
        <f t="shared" si="69"/>
        <v>759.81923785732215</v>
      </c>
      <c r="AT86" s="1">
        <f t="shared" si="63"/>
        <v>900.12976832462789</v>
      </c>
      <c r="AU86" s="1">
        <f t="shared" si="64"/>
        <v>63798.70754111249</v>
      </c>
      <c r="AV86" s="1">
        <f t="shared" si="65"/>
        <v>-10468.259429655278</v>
      </c>
    </row>
    <row r="87" spans="1:48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34"/>
        <v>-43.466000000000001</v>
      </c>
      <c r="H87" s="1">
        <f t="shared" si="35"/>
        <v>-39.536999999999999</v>
      </c>
      <c r="J87" s="3">
        <f t="shared" si="68"/>
        <v>10.463000000000001</v>
      </c>
      <c r="L87" s="1">
        <f t="shared" si="39"/>
        <v>50.000282639201153</v>
      </c>
      <c r="M87" s="1">
        <f t="shared" si="40"/>
        <v>6.5034013605442187</v>
      </c>
      <c r="N87" s="1">
        <f t="shared" si="41"/>
        <v>583.92793877551037</v>
      </c>
      <c r="O87" s="1">
        <f t="shared" si="42"/>
        <v>-1.228531855955677</v>
      </c>
      <c r="P87" s="1">
        <f t="shared" si="43"/>
        <v>34.701904432132949</v>
      </c>
      <c r="Q87" s="1">
        <f t="shared" si="44"/>
        <v>-35.516734234805121</v>
      </c>
      <c r="R87" s="1">
        <f t="shared" si="45"/>
        <v>60.98439164303614</v>
      </c>
      <c r="T87" s="1">
        <f t="shared" si="46"/>
        <v>-59.342000000000006</v>
      </c>
      <c r="U87" s="1">
        <f t="shared" si="47"/>
        <v>130.1942</v>
      </c>
      <c r="X87" s="1">
        <f t="shared" si="36"/>
        <v>167.65949270363427</v>
      </c>
      <c r="Y87" s="1">
        <f t="shared" si="67"/>
        <v>319.61790000000002</v>
      </c>
      <c r="Z87" s="1">
        <f t="shared" si="48"/>
        <v>55.439060000000005</v>
      </c>
      <c r="AA87" s="1">
        <f t="shared" ref="AA87:AA90" si="72">G87+$S$18*(J87-B87)+$S$20*(G87-D87)</f>
        <v>289.06918400000006</v>
      </c>
      <c r="AB87" s="1">
        <f t="shared" si="50"/>
        <v>20.242320000000007</v>
      </c>
      <c r="AC87" s="1">
        <f t="shared" si="51"/>
        <v>69.886626046590052</v>
      </c>
      <c r="AD87" s="1">
        <f t="shared" si="71"/>
        <v>355.13463423480516</v>
      </c>
      <c r="AE87" s="1">
        <f t="shared" si="70"/>
        <v>324.58591823480521</v>
      </c>
      <c r="AF87" s="1">
        <f t="shared" si="54"/>
        <v>-0.12978724377973877</v>
      </c>
      <c r="AG87" s="1">
        <f t="shared" si="55"/>
        <v>-76.881188549906341</v>
      </c>
      <c r="AH87" s="1">
        <f t="shared" si="56"/>
        <v>117.31486669331264</v>
      </c>
      <c r="AI87" s="1">
        <f t="shared" si="66"/>
        <v>56.330475050276497</v>
      </c>
      <c r="AJ87" s="1">
        <f t="shared" si="57"/>
        <v>1</v>
      </c>
      <c r="AM87" s="1">
        <f t="shared" si="58"/>
        <v>748.03199808494116</v>
      </c>
      <c r="AN87" s="1">
        <f t="shared" si="37"/>
        <v>52277.432521045848</v>
      </c>
      <c r="AO87" s="1">
        <f t="shared" si="59"/>
        <v>19858.063342507601</v>
      </c>
      <c r="AP87" s="1">
        <f>$AL$5*AE87</f>
        <v>33433.97250777611</v>
      </c>
      <c r="AQ87" s="1">
        <f>AO87+AP87</f>
        <v>53292.035850283712</v>
      </c>
      <c r="AR87" s="1">
        <f t="shared" si="69"/>
        <v>1014.6033292378634</v>
      </c>
      <c r="AT87" s="1">
        <f t="shared" si="63"/>
        <v>908.34930437238381</v>
      </c>
      <c r="AU87" s="1">
        <f t="shared" si="64"/>
        <v>63481.468154352995</v>
      </c>
      <c r="AV87" s="1">
        <f t="shared" si="65"/>
        <v>-10189.432304069283</v>
      </c>
    </row>
    <row r="88" spans="1:48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34"/>
        <v>-44.421999999999997</v>
      </c>
      <c r="H88" s="1">
        <f t="shared" si="35"/>
        <v>-40.259</v>
      </c>
      <c r="J88" s="3">
        <f t="shared" si="68"/>
        <v>9.7409999999999997</v>
      </c>
      <c r="L88" s="1">
        <f t="shared" si="39"/>
        <v>50.000877612297963</v>
      </c>
      <c r="M88" s="1">
        <f t="shared" si="40"/>
        <v>5.9506172839506553</v>
      </c>
      <c r="N88" s="1">
        <f t="shared" si="41"/>
        <v>547.07903703704051</v>
      </c>
      <c r="O88" s="1">
        <f t="shared" si="42"/>
        <v>-1.2849083215796833</v>
      </c>
      <c r="P88" s="1">
        <f t="shared" si="43"/>
        <v>31.62593794076157</v>
      </c>
      <c r="Q88" s="1">
        <f t="shared" si="44"/>
        <v>-35.619602997624803</v>
      </c>
      <c r="R88" s="1">
        <f t="shared" si="45"/>
        <v>61.580893273393528</v>
      </c>
      <c r="T88" s="1">
        <f t="shared" si="46"/>
        <v>-58.13239999999999</v>
      </c>
      <c r="U88" s="1">
        <f t="shared" si="47"/>
        <v>130.60060000000001</v>
      </c>
      <c r="X88" s="1">
        <f t="shared" si="36"/>
        <v>168.87544876067687</v>
      </c>
      <c r="Y88" s="1">
        <f t="shared" si="67"/>
        <v>319.47113000000002</v>
      </c>
      <c r="Z88" s="1">
        <f t="shared" si="48"/>
        <v>49.249129999999994</v>
      </c>
      <c r="AA88" s="1">
        <f t="shared" si="72"/>
        <v>288.31307200000003</v>
      </c>
      <c r="AB88" s="1">
        <f t="shared" si="50"/>
        <v>14.589908000000001</v>
      </c>
      <c r="AC88" s="1">
        <f t="shared" si="51"/>
        <v>69.008609903899483</v>
      </c>
      <c r="AD88" s="1">
        <f t="shared" si="71"/>
        <v>355.0907329976248</v>
      </c>
      <c r="AE88" s="1">
        <f t="shared" si="70"/>
        <v>323.93267499762482</v>
      </c>
      <c r="AF88" s="1">
        <f t="shared" si="54"/>
        <v>-0.13351135050411739</v>
      </c>
      <c r="AG88" s="1">
        <f t="shared" si="55"/>
        <v>-76.336352213995184</v>
      </c>
      <c r="AH88" s="1">
        <f t="shared" si="56"/>
        <v>117.29744892895945</v>
      </c>
      <c r="AI88" s="1">
        <f t="shared" si="66"/>
        <v>55.716555655565926</v>
      </c>
      <c r="AJ88" s="1">
        <f t="shared" si="57"/>
        <v>1</v>
      </c>
      <c r="AM88" s="1">
        <f t="shared" si="58"/>
        <v>754.25015416944564</v>
      </c>
      <c r="AN88" s="1">
        <f t="shared" si="37"/>
        <v>52049.754659035316</v>
      </c>
      <c r="AO88" s="1">
        <f t="shared" si="59"/>
        <v>19855.608517028188</v>
      </c>
      <c r="AP88" s="1">
        <f t="shared" ref="AP88:AP89" si="73">$AL$5*AE88</f>
        <v>33366.685188130345</v>
      </c>
      <c r="AQ88" s="1">
        <f t="shared" ref="AQ88:AQ89" si="74">AO88+AP88</f>
        <v>53222.293705158532</v>
      </c>
      <c r="AR88" s="1">
        <f t="shared" si="69"/>
        <v>1172.5390461232164</v>
      </c>
      <c r="AT88" s="1">
        <f t="shared" si="63"/>
        <v>916.43881682867686</v>
      </c>
      <c r="AU88" s="1">
        <f t="shared" si="64"/>
        <v>63242.168811321353</v>
      </c>
      <c r="AV88" s="1">
        <f t="shared" si="65"/>
        <v>-10019.875106162821</v>
      </c>
    </row>
    <row r="89" spans="1:48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34"/>
        <v>-45.386000000000003</v>
      </c>
      <c r="H89" s="1">
        <f t="shared" si="35"/>
        <v>-40.968000000000004</v>
      </c>
      <c r="J89" s="3">
        <f t="shared" si="68"/>
        <v>9.0319999999999965</v>
      </c>
      <c r="L89" s="1">
        <f t="shared" si="39"/>
        <v>50.000585476572176</v>
      </c>
      <c r="M89" s="1">
        <f t="shared" si="40"/>
        <v>5.4606741573033402</v>
      </c>
      <c r="N89" s="1">
        <f t="shared" si="41"/>
        <v>513.99008988763762</v>
      </c>
      <c r="O89" s="1">
        <f t="shared" si="42"/>
        <v>-1.3458213256484239</v>
      </c>
      <c r="P89" s="1">
        <f t="shared" si="43"/>
        <v>28.349210374639842</v>
      </c>
      <c r="Q89" s="1">
        <f t="shared" si="44"/>
        <v>-35.674810975000497</v>
      </c>
      <c r="R89" s="1">
        <f t="shared" si="45"/>
        <v>62.186526585952031</v>
      </c>
      <c r="T89" s="1">
        <f t="shared" si="46"/>
        <v>-56.924199999999999</v>
      </c>
      <c r="U89" s="1">
        <f t="shared" si="47"/>
        <v>130.98220000000001</v>
      </c>
      <c r="X89" s="1">
        <f t="shared" si="36"/>
        <v>170.07656689409035</v>
      </c>
      <c r="Y89" s="1">
        <f t="shared" si="67"/>
        <v>319.19994000000003</v>
      </c>
      <c r="Z89" s="1">
        <f t="shared" si="48"/>
        <v>43.053959999999975</v>
      </c>
      <c r="AA89" s="1">
        <f t="shared" si="72"/>
        <v>287.44196400000004</v>
      </c>
      <c r="AB89" s="1">
        <f t="shared" si="50"/>
        <v>8.9439639999999798</v>
      </c>
      <c r="AC89" s="1">
        <f>AJ89*((AG89-Q89)^2+(AH89-R89)^2)^0.5</f>
        <v>68.137867218126885</v>
      </c>
      <c r="AD89" s="1">
        <f t="shared" si="71"/>
        <v>354.87475097500055</v>
      </c>
      <c r="AE89" s="1">
        <f t="shared" si="70"/>
        <v>323.11677497500057</v>
      </c>
      <c r="AF89" s="1">
        <f t="shared" si="54"/>
        <v>-0.13683580915994725</v>
      </c>
      <c r="AG89" s="1">
        <f t="shared" si="55"/>
        <v>-75.746759197643868</v>
      </c>
      <c r="AH89" s="1">
        <f t="shared" si="56"/>
        <v>117.29558132904194</v>
      </c>
      <c r="AI89" s="1">
        <f t="shared" si="66"/>
        <v>55.109054743089906</v>
      </c>
      <c r="AJ89" s="1">
        <f t="shared" si="57"/>
        <v>1</v>
      </c>
      <c r="AM89" s="1">
        <f t="shared" si="58"/>
        <v>760.39243208009543</v>
      </c>
      <c r="AN89" s="1">
        <f t="shared" si="37"/>
        <v>51811.518570742111</v>
      </c>
      <c r="AO89" s="1">
        <f t="shared" si="59"/>
        <v>19843.531450269107</v>
      </c>
      <c r="AP89" s="1">
        <f t="shared" si="73"/>
        <v>33282.64340629994</v>
      </c>
      <c r="AQ89" s="1">
        <f t="shared" si="74"/>
        <v>53126.17485656905</v>
      </c>
      <c r="AR89" s="1">
        <f>(AQ89-AN89)</f>
        <v>1314.656285826939</v>
      </c>
      <c r="AT89" s="1">
        <f t="shared" si="63"/>
        <v>924.42961554664998</v>
      </c>
      <c r="AU89" s="1">
        <f t="shared" si="64"/>
        <v>62988.662396621723</v>
      </c>
      <c r="AV89" s="1">
        <f t="shared" si="65"/>
        <v>-9862.4875400526726</v>
      </c>
    </row>
    <row r="90" spans="1:48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34"/>
        <v>-46.357999999999997</v>
      </c>
      <c r="H90" s="1">
        <f t="shared" si="35"/>
        <v>-41.661999999999999</v>
      </c>
      <c r="J90" s="3">
        <f t="shared" si="68"/>
        <v>8.338000000000001</v>
      </c>
      <c r="L90" s="1">
        <f t="shared" si="39"/>
        <v>50.00049415755808</v>
      </c>
      <c r="T90" s="1">
        <f t="shared" si="46"/>
        <v>-55.72</v>
      </c>
      <c r="U90" s="1">
        <f t="shared" si="47"/>
        <v>131.3424</v>
      </c>
      <c r="X90" s="1">
        <f t="shared" si="36"/>
        <v>171.26285011572122</v>
      </c>
      <c r="Y90" s="1">
        <f t="shared" si="67"/>
        <v>318.81129999999996</v>
      </c>
      <c r="Z90" s="1">
        <f t="shared" si="48"/>
        <v>36.862220000000008</v>
      </c>
      <c r="AA90" s="1">
        <f t="shared" si="72"/>
        <v>286.462808</v>
      </c>
      <c r="AB90" s="1">
        <f t="shared" si="50"/>
        <v>3.311840000000009</v>
      </c>
    </row>
  </sheetData>
  <pageMargins left="0.7" right="0.7" top="0.78740157499999996" bottom="0.78740157499999996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workbookViewId="0">
      <selection activeCell="W14" sqref="W14"/>
    </sheetView>
  </sheetViews>
  <sheetFormatPr baseColWidth="10" defaultColWidth="11.42578125" defaultRowHeight="13.5" x14ac:dyDescent="0.25"/>
  <cols>
    <col min="1" max="1" width="40.85546875" style="1" bestFit="1" customWidth="1"/>
    <col min="2" max="3" width="11.42578125" style="1"/>
    <col min="4" max="6" width="11.42578125" style="1" customWidth="1"/>
    <col min="7" max="7" width="12.5703125" style="1" bestFit="1" customWidth="1"/>
    <col min="8" max="8" width="16.5703125" style="1" bestFit="1" customWidth="1"/>
    <col min="9" max="9" width="17.7109375" style="1" bestFit="1" customWidth="1"/>
    <col min="10" max="18" width="11.42578125" style="1" customWidth="1"/>
    <col min="19" max="16384" width="11.42578125" style="1"/>
  </cols>
  <sheetData>
    <row r="3" spans="1:18" x14ac:dyDescent="0.25">
      <c r="A3" s="1" t="s">
        <v>50</v>
      </c>
    </row>
    <row r="4" spans="1:18" x14ac:dyDescent="0.25">
      <c r="A4" s="6">
        <f>Berechnung!L24*1.05</f>
        <v>10.5</v>
      </c>
      <c r="B4" s="1" t="s">
        <v>108</v>
      </c>
      <c r="C4" s="5"/>
    </row>
    <row r="7" spans="1:18" x14ac:dyDescent="0.25">
      <c r="A7" s="1" t="s">
        <v>43</v>
      </c>
      <c r="C7" s="18"/>
    </row>
    <row r="8" spans="1:18" x14ac:dyDescent="0.25">
      <c r="A8" s="6">
        <f>Berechnung!L16</f>
        <v>756</v>
      </c>
      <c r="B8" s="1" t="s">
        <v>109</v>
      </c>
    </row>
    <row r="9" spans="1:18" x14ac:dyDescent="0.25">
      <c r="A9" s="1" t="s">
        <v>44</v>
      </c>
    </row>
    <row r="10" spans="1:18" x14ac:dyDescent="0.25">
      <c r="A10" s="6">
        <f>Berechnung!L14</f>
        <v>22</v>
      </c>
      <c r="B10" s="1" t="s">
        <v>109</v>
      </c>
    </row>
    <row r="13" spans="1:18" x14ac:dyDescent="0.25">
      <c r="A13" s="1" t="s">
        <v>59</v>
      </c>
    </row>
    <row r="14" spans="1:18" x14ac:dyDescent="0.25">
      <c r="A14" s="6" t="s">
        <v>58</v>
      </c>
      <c r="B14" s="1" t="s">
        <v>104</v>
      </c>
      <c r="R14" s="2"/>
    </row>
    <row r="15" spans="1:18" x14ac:dyDescent="0.25">
      <c r="A15"/>
      <c r="R15" s="2"/>
    </row>
    <row r="16" spans="1:18" x14ac:dyDescent="0.25">
      <c r="A16" s="1" t="s">
        <v>98</v>
      </c>
    </row>
    <row r="17" spans="1:9" ht="15" x14ac:dyDescent="0.25">
      <c r="A17" s="4" t="s">
        <v>60</v>
      </c>
      <c r="B17" s="1" t="s">
        <v>147</v>
      </c>
    </row>
    <row r="19" spans="1:9" x14ac:dyDescent="0.25">
      <c r="A19" s="1" t="s">
        <v>97</v>
      </c>
    </row>
    <row r="20" spans="1:9" ht="15" x14ac:dyDescent="0.25">
      <c r="A20" s="4" t="s">
        <v>99</v>
      </c>
      <c r="B20" s="1" t="s">
        <v>106</v>
      </c>
    </row>
    <row r="22" spans="1:9" x14ac:dyDescent="0.25">
      <c r="A22" s="1" t="s">
        <v>46</v>
      </c>
    </row>
    <row r="23" spans="1:9" ht="15" x14ac:dyDescent="0.25">
      <c r="A23" s="4" t="s">
        <v>53</v>
      </c>
    </row>
    <row r="25" spans="1:9" x14ac:dyDescent="0.25">
      <c r="A25" s="26" t="s">
        <v>169</v>
      </c>
      <c r="B25" s="23">
        <f>'Kraft 55 GR'!AL36</f>
        <v>182377.24949315144</v>
      </c>
    </row>
    <row r="26" spans="1:9" x14ac:dyDescent="0.25">
      <c r="A26" s="1" t="s">
        <v>168</v>
      </c>
      <c r="B26" s="23">
        <f>'Kraft 55 GR'!AL37</f>
        <v>-314901.85174967773</v>
      </c>
    </row>
    <row r="29" spans="1:9" x14ac:dyDescent="0.25">
      <c r="A29" s="1" t="s">
        <v>139</v>
      </c>
      <c r="B29" s="1">
        <v>11.4</v>
      </c>
    </row>
    <row r="30" spans="1:9" x14ac:dyDescent="0.25">
      <c r="A30" s="1" t="s">
        <v>144</v>
      </c>
      <c r="B30" s="1">
        <v>15.1</v>
      </c>
      <c r="G30" s="1" t="s">
        <v>35</v>
      </c>
      <c r="H30" s="1" t="s">
        <v>148</v>
      </c>
      <c r="I30" s="1" t="s">
        <v>149</v>
      </c>
    </row>
    <row r="31" spans="1:9" x14ac:dyDescent="0.25">
      <c r="G31" s="1">
        <f>VLOOKUP(A23,G46:H47,2,FALSE)</f>
        <v>80</v>
      </c>
      <c r="H31" s="1">
        <f>VLOOKUP(A23,I46:J47,2,FALSE)</f>
        <v>7.2</v>
      </c>
      <c r="I31" s="1">
        <f>VLOOKUP(A23,G49:H50,2,FALSE)</f>
        <v>36</v>
      </c>
    </row>
    <row r="32" spans="1:9" x14ac:dyDescent="0.25">
      <c r="A32" s="1" t="s">
        <v>150</v>
      </c>
    </row>
    <row r="34" spans="7:16" x14ac:dyDescent="0.25">
      <c r="G34" s="1" t="s">
        <v>54</v>
      </c>
      <c r="H34" s="1">
        <v>10</v>
      </c>
    </row>
    <row r="35" spans="7:16" x14ac:dyDescent="0.25">
      <c r="G35" s="1" t="s">
        <v>55</v>
      </c>
      <c r="H35" s="1">
        <v>20</v>
      </c>
    </row>
    <row r="36" spans="7:16" x14ac:dyDescent="0.25">
      <c r="G36" s="1" t="s">
        <v>56</v>
      </c>
      <c r="H36" s="1">
        <v>30</v>
      </c>
    </row>
    <row r="37" spans="7:16" x14ac:dyDescent="0.25">
      <c r="G37" s="1" t="s">
        <v>57</v>
      </c>
      <c r="H37" s="1">
        <v>40</v>
      </c>
    </row>
    <row r="38" spans="7:16" x14ac:dyDescent="0.25">
      <c r="G38" s="1" t="s">
        <v>58</v>
      </c>
      <c r="H38" s="1">
        <v>50</v>
      </c>
    </row>
    <row r="40" spans="7:16" x14ac:dyDescent="0.25">
      <c r="G40" s="1" t="s">
        <v>99</v>
      </c>
    </row>
    <row r="41" spans="7:16" x14ac:dyDescent="0.25">
      <c r="G41" s="1" t="s">
        <v>110</v>
      </c>
    </row>
    <row r="43" spans="7:16" x14ac:dyDescent="0.25">
      <c r="G43" s="1" t="s">
        <v>52</v>
      </c>
      <c r="H43" s="1">
        <v>54</v>
      </c>
      <c r="I43" s="1" t="s">
        <v>52</v>
      </c>
      <c r="J43" s="1">
        <v>64</v>
      </c>
      <c r="K43" s="1" t="s">
        <v>52</v>
      </c>
      <c r="L43" s="1">
        <v>4.0599999999999996</v>
      </c>
      <c r="M43" s="1" t="s">
        <v>52</v>
      </c>
      <c r="N43" s="1">
        <v>5.4</v>
      </c>
      <c r="O43" s="1" t="s">
        <v>52</v>
      </c>
      <c r="P43" s="1">
        <v>45</v>
      </c>
    </row>
    <row r="44" spans="7:16" x14ac:dyDescent="0.25">
      <c r="G44" s="1" t="s">
        <v>60</v>
      </c>
      <c r="H44" s="1">
        <v>64</v>
      </c>
      <c r="I44" s="1" t="s">
        <v>60</v>
      </c>
      <c r="J44" s="1">
        <v>80</v>
      </c>
      <c r="K44" s="1" t="s">
        <v>60</v>
      </c>
      <c r="L44" s="1">
        <v>5.4</v>
      </c>
      <c r="M44" s="1" t="s">
        <v>60</v>
      </c>
      <c r="N44" s="1">
        <v>7.2</v>
      </c>
      <c r="O44" s="1" t="s">
        <v>60</v>
      </c>
      <c r="P44" s="1">
        <v>36</v>
      </c>
    </row>
    <row r="46" spans="7:16" x14ac:dyDescent="0.25">
      <c r="G46" s="1" t="s">
        <v>52</v>
      </c>
      <c r="H46" s="1">
        <f>VLOOKUP(A17,G43:H44,2,FALSE)</f>
        <v>64</v>
      </c>
      <c r="I46" s="1" t="s">
        <v>52</v>
      </c>
      <c r="J46" s="1">
        <f>VLOOKUP(A17,K43:L44,2,FALSE)</f>
        <v>5.4</v>
      </c>
    </row>
    <row r="47" spans="7:16" x14ac:dyDescent="0.25">
      <c r="G47" s="1" t="s">
        <v>53</v>
      </c>
      <c r="H47" s="1">
        <f>VLOOKUP(A17,I43:J44,2,FALSE)</f>
        <v>80</v>
      </c>
      <c r="I47" s="1" t="s">
        <v>53</v>
      </c>
      <c r="J47" s="1">
        <f>VLOOKUP(A17,M43:N44,2,FALSE)</f>
        <v>7.2</v>
      </c>
    </row>
    <row r="49" spans="7:8" x14ac:dyDescent="0.25">
      <c r="G49" s="1" t="s">
        <v>52</v>
      </c>
      <c r="H49" s="1">
        <v>45</v>
      </c>
    </row>
    <row r="50" spans="7:8" x14ac:dyDescent="0.25">
      <c r="G50" s="1" t="s">
        <v>53</v>
      </c>
      <c r="H50" s="1">
        <f>VLOOKUP(A17,O43:P44,2,FALSE)</f>
        <v>36</v>
      </c>
    </row>
  </sheetData>
  <conditionalFormatting sqref="C31">
    <cfRule type="dataBar" priority="9">
      <dataBar>
        <cfvo type="min"/>
        <cfvo type="max"/>
        <color rgb="FF638EC6"/>
      </dataBar>
    </cfRule>
  </conditionalFormatting>
  <conditionalFormatting sqref="C4">
    <cfRule type="cellIs" dxfId="8" priority="7" operator="greaterThan">
      <formula>0</formula>
    </cfRule>
    <cfRule type="cellIs" dxfId="7" priority="8" operator="lessThan">
      <formula>0</formula>
    </cfRule>
  </conditionalFormatting>
  <conditionalFormatting sqref="C4">
    <cfRule type="iconSet" priority="6">
      <iconSet iconSet="3Symbols" showValue="0" reverse="1">
        <cfvo type="percent" val="0"/>
        <cfvo type="num" val="-0.2"/>
        <cfvo type="num" val="0"/>
      </iconSet>
    </cfRule>
  </conditionalFormatting>
  <conditionalFormatting sqref="A25">
    <cfRule type="cellIs" dxfId="6" priority="4" operator="lessThan">
      <formula>0</formula>
    </cfRule>
  </conditionalFormatting>
  <conditionalFormatting sqref="A25">
    <cfRule type="iconSet" priority="2">
      <iconSet showValue="0" reverse="1">
        <cfvo type="percent" val="0"/>
        <cfvo type="num" val="-0.2"/>
        <cfvo type="num" val="0"/>
      </iconSet>
    </cfRule>
    <cfRule type="iconSet" priority="3">
      <iconSet iconSet="3Symbols">
        <cfvo type="percent" val="0"/>
        <cfvo type="percent" val="33"/>
        <cfvo type="percent" val="67"/>
      </iconSet>
    </cfRule>
  </conditionalFormatting>
  <dataValidations count="4">
    <dataValidation type="list" showInputMessage="1" showErrorMessage="1" sqref="A20">
      <formula1>Breite</formula1>
    </dataValidation>
    <dataValidation type="list" showInputMessage="1" showErrorMessage="1" sqref="A17">
      <formula1>Raum</formula1>
    </dataValidation>
    <dataValidation type="list" showInputMessage="1" showErrorMessage="1" sqref="A14:A15">
      <formula1>Design</formula1>
    </dataValidation>
    <dataValidation type="list" allowBlank="1" showErrorMessage="1" prompt="Hallo_x000a_" sqref="A23">
      <formula1>Feder</formula1>
    </dataValidation>
  </dataValidation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C2954D3-8CF4-48F3-9647-C65096856956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Symbols" iconId="1"/>
              <x14:cfIcon iconSet="3Symbols" iconId="0"/>
            </x14:iconSet>
          </x14:cfRule>
          <xm:sqref>C7</xm:sqref>
        </x14:conditionalFormatting>
        <x14:conditionalFormatting xmlns:xm="http://schemas.microsoft.com/office/excel/2006/main">
          <x14:cfRule type="iconSet" priority="1" id="{A31FC395-C3A4-4C70-A962-9B137265E62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TrafficLights1" iconId="1"/>
              <x14:cfIcon iconSet="3Symbols" iconId="0"/>
            </x14:iconSet>
          </x14:cfRule>
          <xm:sqref>B25:B26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90"/>
  <sheetViews>
    <sheetView topLeftCell="AF1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1" width="11.42578125" style="2"/>
    <col min="12" max="12" width="10.5703125" style="1" customWidth="1"/>
    <col min="13" max="36" width="11.42578125" style="1"/>
    <col min="37" max="37" width="21.7109375" style="1" bestFit="1" customWidth="1"/>
    <col min="38" max="38" width="12.5703125" style="1" bestFit="1" customWidth="1"/>
    <col min="39" max="39" width="17.140625" style="1" bestFit="1" customWidth="1"/>
    <col min="40" max="40" width="20.140625" style="1" bestFit="1" customWidth="1"/>
    <col min="41" max="42" width="11.42578125" style="1"/>
    <col min="43" max="43" width="13.85546875" style="1" bestFit="1" customWidth="1"/>
    <col min="44" max="44" width="22.140625" style="1" bestFit="1" customWidth="1"/>
    <col min="45" max="45" width="11.42578125" style="1"/>
    <col min="46" max="46" width="17.140625" style="1" bestFit="1" customWidth="1"/>
    <col min="47" max="47" width="20.140625" style="1" bestFit="1" customWidth="1"/>
    <col min="48" max="48" width="22.140625" style="1" bestFit="1" customWidth="1"/>
    <col min="49" max="16384" width="11.42578125" style="1"/>
  </cols>
  <sheetData>
    <row r="1" spans="1:48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M1" s="1" t="s">
        <v>7</v>
      </c>
      <c r="N1" s="1" t="s">
        <v>8</v>
      </c>
      <c r="O1" s="1" t="s">
        <v>9</v>
      </c>
      <c r="P1" s="1" t="s">
        <v>10</v>
      </c>
      <c r="Q1" s="1" t="s">
        <v>11</v>
      </c>
      <c r="R1" s="1" t="s">
        <v>12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40</v>
      </c>
      <c r="AB1" s="1" t="s">
        <v>41</v>
      </c>
      <c r="AC1" s="1" t="s">
        <v>24</v>
      </c>
      <c r="AD1" s="1" t="s">
        <v>25</v>
      </c>
      <c r="AE1" s="1" t="s">
        <v>39</v>
      </c>
      <c r="AF1" s="1" t="s">
        <v>26</v>
      </c>
      <c r="AG1" s="1" t="s">
        <v>27</v>
      </c>
      <c r="AH1" s="1" t="s">
        <v>28</v>
      </c>
      <c r="AI1" s="1" t="s">
        <v>29</v>
      </c>
      <c r="AK1" s="1" t="s">
        <v>30</v>
      </c>
      <c r="AL1" s="1" t="s">
        <v>31</v>
      </c>
      <c r="AM1" s="1" t="s">
        <v>160</v>
      </c>
      <c r="AN1" s="1" t="s">
        <v>161</v>
      </c>
      <c r="AO1" s="1" t="s">
        <v>31</v>
      </c>
      <c r="AP1" s="1" t="s">
        <v>32</v>
      </c>
      <c r="AQ1" s="1" t="s">
        <v>42</v>
      </c>
      <c r="AR1" s="1" t="s">
        <v>162</v>
      </c>
      <c r="AT1" s="1" t="s">
        <v>163</v>
      </c>
      <c r="AU1" s="1" t="s">
        <v>164</v>
      </c>
      <c r="AV1" s="1" t="s">
        <v>165</v>
      </c>
    </row>
    <row r="2" spans="1:48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M2" s="1">
        <f>(G2-G3)/(B3-B2)</f>
        <v>-1.5084175084175084</v>
      </c>
      <c r="N2" s="1">
        <f>(B2+B3)*(B3-B2)/(B3-B2)+(G3-G2)*(G3+G2)/(B3-B2)</f>
        <v>1.9455420875420879</v>
      </c>
      <c r="O2" s="1">
        <f>(D2-D3)/(J3-J2)</f>
        <v>-3.0187713310580278</v>
      </c>
      <c r="P2" s="1">
        <f>(J2+J3)*(J3-J2)/(J3-J2)+(D3-D2)*(D3+D2)/(J3-J2)</f>
        <v>105.92620648464165</v>
      </c>
      <c r="Q2" s="1">
        <f>0.5*(P2-N2)/(M2-O2)</f>
        <v>34.422617680177879</v>
      </c>
      <c r="R2" s="1">
        <f>0.5*(M2*P2-N2*O2)/(M2-O2)</f>
        <v>-50.950908150571344</v>
      </c>
      <c r="T2" s="1">
        <f>G2+$S$7*(J2-B2)+$S$9*(G2-D2)</f>
        <v>-125</v>
      </c>
      <c r="U2" s="1">
        <f>B2+$S$7*(G2-D2)+$S$9*(B2-J2)</f>
        <v>-5</v>
      </c>
      <c r="V2" s="1">
        <v>-194.48</v>
      </c>
      <c r="W2" s="1">
        <v>30.96</v>
      </c>
      <c r="X2" s="1">
        <f t="shared" ref="X2:X65" si="0">((T2-$V$2)^2+(U2-$W$2)^2)^0.5</f>
        <v>78.234212464880088</v>
      </c>
      <c r="Y2" s="1">
        <f>G2+$S$12*(J2-B2)+$S$14*(G2-D2)</f>
        <v>-17.5</v>
      </c>
      <c r="Z2" s="1">
        <f>B2+$S$12*(G2-D2)+$S$14*(B2-J2)</f>
        <v>366</v>
      </c>
      <c r="AA2" s="1">
        <f>G2+$S$18*(J2-B2)+$S$20*(G2-D2)</f>
        <v>14.899999999999999</v>
      </c>
      <c r="AB2" s="1">
        <f>B2+$S$18*(G2-D2)+$S$20*(B2-J2)</f>
        <v>332.5</v>
      </c>
      <c r="AC2" s="1">
        <f>AJ2*((AG2-Q2)^2+(AH2-R2)^2)^0.5</f>
        <v>-32.468764667603722</v>
      </c>
      <c r="AD2" s="1">
        <f>Y2-Q2</f>
        <v>-51.922617680177879</v>
      </c>
      <c r="AE2" s="1">
        <f>AA2-Q2</f>
        <v>-19.522617680177881</v>
      </c>
      <c r="AF2" s="1">
        <f>((T2-$V$2)*(Q2-T2)+(U2-$W$2)*(R2-U2))/(($V$2-T2)^2+($W$2-U2)^2)</f>
        <v>2.0797135527924926</v>
      </c>
      <c r="AG2" s="1">
        <f>T2+AF2*(T2-$V$2)</f>
        <v>19.498497648022351</v>
      </c>
      <c r="AH2" s="1">
        <f>U2+AF2*(U2-$W$2)</f>
        <v>-79.786499358418041</v>
      </c>
      <c r="AI2" s="1">
        <f>AH2-R2</f>
        <v>-28.835591207846697</v>
      </c>
      <c r="AJ2" s="1">
        <f>SIGN(AI2)</f>
        <v>-1</v>
      </c>
      <c r="AK2" s="1">
        <f>9.81*AK10</f>
        <v>117.72</v>
      </c>
      <c r="AL2" s="1">
        <f>AK5*9.81</f>
        <v>58.86</v>
      </c>
      <c r="AM2" s="1">
        <f>($AK$39+$AK$42*(X2-$X$2))*0.994</f>
        <v>305.15800000000002</v>
      </c>
      <c r="AN2" s="1">
        <f t="shared" ref="AN2:AN65" si="1">AM2*AC2</f>
        <v>-9908.1032884366177</v>
      </c>
      <c r="AO2" s="1">
        <f>$AL$2*AD2</f>
        <v>-3056.1652766552697</v>
      </c>
      <c r="AP2" s="1">
        <f>$AL$5*AE2</f>
        <v>-2010.9272341467229</v>
      </c>
      <c r="AQ2" s="1">
        <f>AO2+AP2</f>
        <v>-5067.0925108019928</v>
      </c>
      <c r="AR2" s="1">
        <f>AQ2-AN2</f>
        <v>4841.0107776346249</v>
      </c>
      <c r="AT2" s="1">
        <f>($AK$45+$AK$48*(X2-$X$2))*0.982</f>
        <v>333.09440000000001</v>
      </c>
      <c r="AU2" s="1">
        <f>AT2*AC2</f>
        <v>-10815.163685696662</v>
      </c>
      <c r="AV2" s="1">
        <f>AQ2-AU2</f>
        <v>5748.0711748946687</v>
      </c>
    </row>
    <row r="3" spans="1:48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2">A3</f>
        <v>0.89600000000000002</v>
      </c>
      <c r="H3" s="1">
        <f t="shared" ref="H3:H39" si="3">E3</f>
        <v>0.58599999999999997</v>
      </c>
      <c r="J3" s="3">
        <f t="shared" ref="J3:J66" si="4">H3+50</f>
        <v>50.585999999999999</v>
      </c>
      <c r="L3" s="1">
        <f t="shared" ref="L3:L66" si="5">((G3-D3)^2+(B3-J3)^2)^0.5</f>
        <v>49.999621928570619</v>
      </c>
      <c r="M3" s="1">
        <f t="shared" ref="M3:M66" si="6">(G3-G4)/(B4-B3)</f>
        <v>-1.2863777089783281</v>
      </c>
      <c r="N3" s="1">
        <f t="shared" ref="N3:N66" si="7">(B3+B4)*(B4-B3)/(B4-B3)+(G4-G3)*(G4+G3)/(B4-B3)</f>
        <v>5.2081687306501561</v>
      </c>
      <c r="O3" s="1">
        <f t="shared" ref="O3:O66" si="8">(D3-D4)/(J4-J3)</f>
        <v>-2.7291666666666567</v>
      </c>
      <c r="P3" s="1">
        <f t="shared" ref="P3:P66" si="9">(J3+J4)*(J4-J3)/(J4-J3)+(D4-D3)*(D4+D3)/(J4-J3)</f>
        <v>116.09956249999993</v>
      </c>
      <c r="Q3" s="1">
        <f t="shared" ref="Q3:Q66" si="10">0.5*(P3-N3)/(M3-O3)</f>
        <v>38.429526778130686</v>
      </c>
      <c r="R3" s="1">
        <f t="shared" ref="R3:R66" si="11">0.5*(M3*P3-N3*O3)/(M3-O3)</f>
        <v>-46.830802248647991</v>
      </c>
      <c r="S3" s="1">
        <v>125</v>
      </c>
      <c r="T3" s="1">
        <f t="shared" ref="T3:T66" si="12">G3+$S$7*(J3-B3)+$S$9*(G3-D3)</f>
        <v>-124.17129999999999</v>
      </c>
      <c r="U3" s="1">
        <f t="shared" ref="U3:U66" si="13">B3+$S$7*(G3-D3)+$S$9*(B3-J3)</f>
        <v>-2.2227000000000006</v>
      </c>
      <c r="X3" s="1">
        <f t="shared" si="0"/>
        <v>77.745770785168759</v>
      </c>
      <c r="Y3" s="1">
        <f t="shared" ref="Y3:Y68" si="14">G3+$S$12*(J3-B3)+$S$14*(G3-D3)</f>
        <v>-10.210839999999999</v>
      </c>
      <c r="Z3" s="1">
        <f t="shared" ref="Z3:Z66" si="15">B3+$S$12*(G3-D3)+$S$14*(B3-J3)</f>
        <v>366.84098999999998</v>
      </c>
      <c r="AA3" s="1">
        <f t="shared" ref="AA3:AA66" si="16">G3+$S$18*(J3-B3)+$S$20*(G3-D3)</f>
        <v>21.599066000000001</v>
      </c>
      <c r="AB3" s="1">
        <f t="shared" ref="AB3:AB66" si="17">B3+$S$18*(G3-D3)+$S$20*(B3-J3)</f>
        <v>332.78064599999999</v>
      </c>
      <c r="AC3" s="1">
        <f t="shared" ref="AC3:AC66" si="18">AJ3*((AG3-Q3)^2+(AH3-R3)^2)^0.5</f>
        <v>-29.058773915868585</v>
      </c>
      <c r="AD3" s="1">
        <f t="shared" ref="AD3:AD66" si="19">Y3-Q3</f>
        <v>-48.640366778130684</v>
      </c>
      <c r="AE3" s="1">
        <f t="shared" ref="AE3:AE66" si="20">AA3-Q3</f>
        <v>-16.830460778130686</v>
      </c>
      <c r="AF3" s="1">
        <f t="shared" ref="AF3:AF66" si="21">((T3-$V$2)*(Q3-T3)+(U3-$W$2)*(R3-U3))/(($V$2-T3)^2+($W$2-U3)^2)</f>
        <v>2.1362682168481468</v>
      </c>
      <c r="AG3" s="1">
        <f t="shared" ref="AG3:AG66" si="22">T3+AF3*(T3-$V$2)</f>
        <v>26.026941177911326</v>
      </c>
      <c r="AH3" s="1">
        <f t="shared" ref="AH3:AH66" si="23">U3+AF3*(U3-$W$2)</f>
        <v>-73.109847359207009</v>
      </c>
      <c r="AI3" s="1">
        <f t="shared" ref="AI3:AI67" si="24">AH3-R3</f>
        <v>-26.279045110559018</v>
      </c>
      <c r="AJ3" s="1">
        <f t="shared" ref="AJ3:AJ66" si="25">SIGN(AI3)</f>
        <v>-1</v>
      </c>
      <c r="AL3" s="1" t="s">
        <v>32</v>
      </c>
      <c r="AM3" s="1">
        <f t="shared" ref="AM3:AM66" si="26">($AK$39+$AK$42*(X3-$X$2))*0.994</f>
        <v>302.5362404399815</v>
      </c>
      <c r="AN3" s="1">
        <f t="shared" si="1"/>
        <v>-8791.3322123022808</v>
      </c>
      <c r="AO3" s="1">
        <f t="shared" ref="AO3:AO66" si="27">$AL$2*AD3</f>
        <v>-2862.9719885607719</v>
      </c>
      <c r="AP3" s="1">
        <f t="shared" ref="AP3:AP66" si="28">$AL$5*AE3</f>
        <v>-1733.6216124513514</v>
      </c>
      <c r="AQ3" s="1">
        <f t="shared" ref="AQ3:AQ66" si="29">AO3+AP3</f>
        <v>-4596.5936010121231</v>
      </c>
      <c r="AR3" s="1">
        <f t="shared" ref="AR3:AR66" si="30">AQ3-AN3</f>
        <v>4194.7386112901577</v>
      </c>
      <c r="AT3" s="1">
        <f t="shared" ref="AT3:AT66" si="31">($AK$45+$AK$48*(X3-$X$2))*0.982</f>
        <v>329.64092194776902</v>
      </c>
      <c r="AU3" s="1">
        <f t="shared" ref="AU3:AU66" si="32">AT3*AC3</f>
        <v>-9578.9610242987019</v>
      </c>
      <c r="AV3" s="1">
        <f t="shared" ref="AV3:AV66" si="33">AQ3-AU3</f>
        <v>4982.3674232865787</v>
      </c>
    </row>
    <row r="4" spans="1:48" ht="15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2"/>
        <v>1.7270000000000001</v>
      </c>
      <c r="H4" s="1">
        <f t="shared" si="3"/>
        <v>1.21</v>
      </c>
      <c r="J4" s="3">
        <f t="shared" si="4"/>
        <v>51.21</v>
      </c>
      <c r="L4" s="1">
        <f t="shared" si="5"/>
        <v>50.000459247890916</v>
      </c>
      <c r="M4" s="1">
        <f t="shared" si="6"/>
        <v>-1.0973837209302328</v>
      </c>
      <c r="N4" s="1">
        <f t="shared" si="7"/>
        <v>7.7868880813953503</v>
      </c>
      <c r="O4" s="1">
        <f t="shared" si="8"/>
        <v>-2.5069337442218766</v>
      </c>
      <c r="P4" s="1">
        <f t="shared" si="9"/>
        <v>124.55592912172571</v>
      </c>
      <c r="Q4" s="1">
        <f t="shared" si="10"/>
        <v>41.420680043566712</v>
      </c>
      <c r="R4" s="1">
        <f t="shared" si="11"/>
        <v>-41.560935948972201</v>
      </c>
      <c r="S4" s="1">
        <v>5</v>
      </c>
      <c r="T4" s="1">
        <f t="shared" si="12"/>
        <v>-123.37249999999999</v>
      </c>
      <c r="U4" s="1">
        <f t="shared" si="13"/>
        <v>0.60550000000000015</v>
      </c>
      <c r="X4" s="1">
        <f t="shared" si="0"/>
        <v>77.315407432800868</v>
      </c>
      <c r="Y4" s="1">
        <f t="shared" si="14"/>
        <v>-2.9890999999999988</v>
      </c>
      <c r="Z4" s="1">
        <f t="shared" si="15"/>
        <v>367.63114999999999</v>
      </c>
      <c r="AA4" s="1">
        <f t="shared" si="16"/>
        <v>28.22231</v>
      </c>
      <c r="AB4" s="1">
        <f t="shared" si="17"/>
        <v>333.02049</v>
      </c>
      <c r="AC4" s="1">
        <f t="shared" si="18"/>
        <v>-25.918051859618991</v>
      </c>
      <c r="AD4" s="1">
        <f t="shared" si="19"/>
        <v>-44.409780043566712</v>
      </c>
      <c r="AE4" s="1">
        <f t="shared" si="20"/>
        <v>-13.198370043566712</v>
      </c>
      <c r="AF4" s="1">
        <f t="shared" si="21"/>
        <v>2.1744203491685039</v>
      </c>
      <c r="AG4" s="1">
        <f t="shared" si="22"/>
        <v>31.245094978499409</v>
      </c>
      <c r="AH4" s="1">
        <f t="shared" si="23"/>
        <v>-65.397942488835355</v>
      </c>
      <c r="AI4" s="1">
        <f t="shared" si="24"/>
        <v>-23.837006539863154</v>
      </c>
      <c r="AJ4" s="1">
        <f t="shared" si="25"/>
        <v>-1</v>
      </c>
      <c r="AK4" s="1" t="s">
        <v>31</v>
      </c>
      <c r="AL4" s="4">
        <f>'Federstärke 60 GR'!A4</f>
        <v>10.5</v>
      </c>
      <c r="AM4" s="1">
        <f t="shared" si="26"/>
        <v>300.22622210981154</v>
      </c>
      <c r="AN4" s="1">
        <f t="shared" si="1"/>
        <v>-7781.2787942595851</v>
      </c>
      <c r="AO4" s="1">
        <f t="shared" si="27"/>
        <v>-2613.9596533643366</v>
      </c>
      <c r="AP4" s="1">
        <f t="shared" si="28"/>
        <v>-1359.4981063375892</v>
      </c>
      <c r="AQ4" s="1">
        <f t="shared" si="29"/>
        <v>-3973.4577597019261</v>
      </c>
      <c r="AR4" s="1">
        <f t="shared" si="30"/>
        <v>3807.821034557659</v>
      </c>
      <c r="AT4" s="1">
        <f t="shared" si="31"/>
        <v>326.59808090118707</v>
      </c>
      <c r="AU4" s="1">
        <f t="shared" si="32"/>
        <v>-8464.7859980490048</v>
      </c>
      <c r="AV4" s="1">
        <f t="shared" si="33"/>
        <v>4491.3282383470787</v>
      </c>
    </row>
    <row r="5" spans="1:48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2"/>
        <v>2.4820000000000002</v>
      </c>
      <c r="H5" s="1">
        <f t="shared" si="3"/>
        <v>1.859</v>
      </c>
      <c r="J5" s="3">
        <f t="shared" si="4"/>
        <v>51.859000000000002</v>
      </c>
      <c r="L5" s="1">
        <f t="shared" si="5"/>
        <v>49.999534497833082</v>
      </c>
      <c r="M5" s="1">
        <f t="shared" si="6"/>
        <v>-0.94134078212290473</v>
      </c>
      <c r="N5" s="1">
        <f t="shared" si="7"/>
        <v>9.8792793296089378</v>
      </c>
      <c r="O5" s="1">
        <f t="shared" si="8"/>
        <v>-2.3303167420814592</v>
      </c>
      <c r="P5" s="1">
        <f t="shared" si="9"/>
        <v>131.74590950226258</v>
      </c>
      <c r="Q5" s="1">
        <f t="shared" si="10"/>
        <v>43.869236648375832</v>
      </c>
      <c r="R5" s="1">
        <f t="shared" si="11"/>
        <v>-36.356261872912434</v>
      </c>
      <c r="T5" s="1">
        <f t="shared" si="12"/>
        <v>-122.60720000000002</v>
      </c>
      <c r="U5" s="1">
        <f t="shared" si="13"/>
        <v>3.4774000000000003</v>
      </c>
      <c r="X5" s="1">
        <f t="shared" si="0"/>
        <v>76.947986865154533</v>
      </c>
      <c r="Y5" s="1">
        <f t="shared" si="14"/>
        <v>4.162589999999998</v>
      </c>
      <c r="Z5" s="1">
        <f t="shared" si="15"/>
        <v>368.33887000000004</v>
      </c>
      <c r="AA5" s="1">
        <f t="shared" si="16"/>
        <v>34.764488</v>
      </c>
      <c r="AB5" s="1">
        <f t="shared" si="17"/>
        <v>333.1892840000001</v>
      </c>
      <c r="AC5" s="1">
        <f t="shared" si="18"/>
        <v>-22.252024705646676</v>
      </c>
      <c r="AD5" s="1">
        <f t="shared" si="19"/>
        <v>-39.706646648375838</v>
      </c>
      <c r="AE5" s="1">
        <f t="shared" si="20"/>
        <v>-9.104748648375832</v>
      </c>
      <c r="AF5" s="1">
        <f t="shared" si="21"/>
        <v>2.2056876155427214</v>
      </c>
      <c r="AG5" s="1">
        <f t="shared" si="22"/>
        <v>35.921744854378815</v>
      </c>
      <c r="AH5" s="1">
        <f t="shared" si="23"/>
        <v>-57.140630462914395</v>
      </c>
      <c r="AI5" s="1">
        <f t="shared" si="24"/>
        <v>-20.784368590001961</v>
      </c>
      <c r="AJ5" s="1">
        <f t="shared" si="25"/>
        <v>-1</v>
      </c>
      <c r="AK5" s="1">
        <v>6</v>
      </c>
      <c r="AL5" s="1">
        <f>9.81*AL4</f>
        <v>103.00500000000001</v>
      </c>
      <c r="AM5" s="1">
        <f t="shared" si="26"/>
        <v>298.2540554709131</v>
      </c>
      <c r="AN5" s="1">
        <f t="shared" si="1"/>
        <v>-6636.7566108980727</v>
      </c>
      <c r="AO5" s="1">
        <f t="shared" si="27"/>
        <v>-2337.1332217234017</v>
      </c>
      <c r="AP5" s="1">
        <f t="shared" si="28"/>
        <v>-937.83463452595265</v>
      </c>
      <c r="AQ5" s="1">
        <f t="shared" si="29"/>
        <v>-3274.9678562493546</v>
      </c>
      <c r="AR5" s="1">
        <f t="shared" si="30"/>
        <v>3361.7887546487182</v>
      </c>
      <c r="AT5" s="1">
        <f t="shared" si="31"/>
        <v>324.00027051970045</v>
      </c>
      <c r="AU5" s="1">
        <f t="shared" si="32"/>
        <v>-7209.6620242405806</v>
      </c>
      <c r="AV5" s="1">
        <f t="shared" si="33"/>
        <v>3934.6941679912261</v>
      </c>
    </row>
    <row r="6" spans="1:48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2"/>
        <v>3.1560000000000001</v>
      </c>
      <c r="H6" s="1">
        <f t="shared" si="3"/>
        <v>2.5219999999999998</v>
      </c>
      <c r="J6" s="3">
        <f t="shared" si="4"/>
        <v>52.521999999999998</v>
      </c>
      <c r="L6" s="1">
        <f t="shared" si="5"/>
        <v>49.999810279640059</v>
      </c>
      <c r="M6" s="1">
        <f t="shared" si="6"/>
        <v>-0.80108991825613096</v>
      </c>
      <c r="N6" s="1">
        <f t="shared" si="7"/>
        <v>11.549520435967304</v>
      </c>
      <c r="O6" s="1">
        <f t="shared" si="8"/>
        <v>-2.1924812030075218</v>
      </c>
      <c r="P6" s="1">
        <f t="shared" si="9"/>
        <v>138.03932781954893</v>
      </c>
      <c r="Q6" s="1">
        <f t="shared" si="10"/>
        <v>45.454434266555864</v>
      </c>
      <c r="R6" s="1">
        <f t="shared" si="11"/>
        <v>-30.638328812990263</v>
      </c>
      <c r="S6" s="1" t="s">
        <v>13</v>
      </c>
      <c r="T6" s="1">
        <f t="shared" si="12"/>
        <v>-121.88779999999998</v>
      </c>
      <c r="U6" s="1">
        <f t="shared" si="13"/>
        <v>6.3762000000000008</v>
      </c>
      <c r="X6" s="1">
        <f t="shared" si="0"/>
        <v>76.641964505615334</v>
      </c>
      <c r="Y6" s="1">
        <f t="shared" si="14"/>
        <v>11.230860000000002</v>
      </c>
      <c r="Z6" s="1">
        <f t="shared" si="15"/>
        <v>368.97176000000002</v>
      </c>
      <c r="AA6" s="1">
        <f t="shared" si="16"/>
        <v>41.214843999999999</v>
      </c>
      <c r="AB6" s="1">
        <f t="shared" si="17"/>
        <v>333.29327600000005</v>
      </c>
      <c r="AC6" s="1">
        <f t="shared" si="18"/>
        <v>-18.618285027900814</v>
      </c>
      <c r="AD6" s="1">
        <f t="shared" si="19"/>
        <v>-34.223574266555865</v>
      </c>
      <c r="AE6" s="1">
        <f t="shared" si="20"/>
        <v>-4.2395902665558651</v>
      </c>
      <c r="AF6" s="1">
        <f t="shared" si="21"/>
        <v>2.2229689025566128</v>
      </c>
      <c r="AG6" s="1">
        <f t="shared" si="22"/>
        <v>39.482403168170165</v>
      </c>
      <c r="AH6" s="1">
        <f t="shared" si="23"/>
        <v>-48.272822906671252</v>
      </c>
      <c r="AI6" s="1">
        <f t="shared" si="24"/>
        <v>-17.634494093680988</v>
      </c>
      <c r="AJ6" s="1">
        <f t="shared" si="25"/>
        <v>-1</v>
      </c>
      <c r="AK6" s="1" t="s">
        <v>32</v>
      </c>
      <c r="AM6" s="1">
        <f t="shared" si="26"/>
        <v>296.6114498538505</v>
      </c>
      <c r="AN6" s="1">
        <f t="shared" si="1"/>
        <v>-5522.3965159178979</v>
      </c>
      <c r="AO6" s="1">
        <f t="shared" si="27"/>
        <v>-2014.3995813294782</v>
      </c>
      <c r="AP6" s="1">
        <f t="shared" si="28"/>
        <v>-436.6989954065869</v>
      </c>
      <c r="AQ6" s="1">
        <f t="shared" si="29"/>
        <v>-2451.0985767360653</v>
      </c>
      <c r="AR6" s="1">
        <f t="shared" si="30"/>
        <v>3071.2979391818326</v>
      </c>
      <c r="AT6" s="1">
        <f t="shared" si="31"/>
        <v>321.83657002881449</v>
      </c>
      <c r="AU6" s="1">
        <f t="shared" si="32"/>
        <v>-5992.0449931984285</v>
      </c>
      <c r="AV6" s="1">
        <f t="shared" si="33"/>
        <v>3540.9464164623632</v>
      </c>
    </row>
    <row r="7" spans="1:48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2"/>
        <v>3.7440000000000002</v>
      </c>
      <c r="H7" s="1">
        <f t="shared" si="3"/>
        <v>3.1869999999999998</v>
      </c>
      <c r="J7" s="3">
        <f t="shared" si="4"/>
        <v>53.186999999999998</v>
      </c>
      <c r="L7" s="1">
        <f t="shared" si="5"/>
        <v>49.999286444908392</v>
      </c>
      <c r="M7" s="1">
        <f t="shared" si="6"/>
        <v>-0.67886178861788649</v>
      </c>
      <c r="N7" s="1">
        <f t="shared" si="7"/>
        <v>12.917426829268296</v>
      </c>
      <c r="O7" s="1">
        <f t="shared" si="8"/>
        <v>-2.0900763358778587</v>
      </c>
      <c r="P7" s="1">
        <f t="shared" si="9"/>
        <v>143.75791145038161</v>
      </c>
      <c r="Q7" s="1">
        <f t="shared" si="10"/>
        <v>46.357403583726679</v>
      </c>
      <c r="R7" s="1">
        <f t="shared" si="11"/>
        <v>-25.011556497895768</v>
      </c>
      <c r="S7" s="1">
        <f>-125/50</f>
        <v>-2.5</v>
      </c>
      <c r="T7" s="1">
        <f t="shared" si="12"/>
        <v>-121.21429999999999</v>
      </c>
      <c r="U7" s="1">
        <f t="shared" si="13"/>
        <v>9.2921000000000014</v>
      </c>
      <c r="X7" s="1">
        <f t="shared" si="0"/>
        <v>76.402622251464635</v>
      </c>
      <c r="Y7" s="1">
        <f t="shared" si="14"/>
        <v>18.211410000000008</v>
      </c>
      <c r="Z7" s="1">
        <f t="shared" si="15"/>
        <v>369.50518</v>
      </c>
      <c r="AA7" s="1">
        <f t="shared" si="16"/>
        <v>47.567782000000008</v>
      </c>
      <c r="AB7" s="1">
        <f t="shared" si="17"/>
        <v>333.309166</v>
      </c>
      <c r="AC7" s="1">
        <f t="shared" si="18"/>
        <v>-14.628365850133152</v>
      </c>
      <c r="AD7" s="1">
        <f t="shared" si="19"/>
        <v>-28.145993583726671</v>
      </c>
      <c r="AE7" s="1">
        <f t="shared" si="20"/>
        <v>1.2103784162733291</v>
      </c>
      <c r="AF7" s="1">
        <f t="shared" si="21"/>
        <v>2.2305536800398942</v>
      </c>
      <c r="AG7" s="1">
        <f t="shared" si="22"/>
        <v>42.208776755698878</v>
      </c>
      <c r="AH7" s="1">
        <f t="shared" si="23"/>
        <v>-39.039314083736414</v>
      </c>
      <c r="AI7" s="1">
        <f t="shared" si="24"/>
        <v>-14.027757585840646</v>
      </c>
      <c r="AJ7" s="1">
        <f t="shared" si="25"/>
        <v>-1</v>
      </c>
      <c r="AK7" s="1">
        <v>6.2</v>
      </c>
      <c r="AL7" s="1" t="s">
        <v>43</v>
      </c>
      <c r="AM7" s="1">
        <f t="shared" si="26"/>
        <v>295.32675637047117</v>
      </c>
      <c r="AN7" s="1">
        <f t="shared" si="1"/>
        <v>-4320.1478375203942</v>
      </c>
      <c r="AO7" s="1">
        <f t="shared" si="27"/>
        <v>-1656.6731823381519</v>
      </c>
      <c r="AP7" s="1">
        <f t="shared" si="28"/>
        <v>124.67502876823427</v>
      </c>
      <c r="AQ7" s="1">
        <f t="shared" si="29"/>
        <v>-1531.9981535699176</v>
      </c>
      <c r="AR7" s="1">
        <f t="shared" si="30"/>
        <v>2788.1496839504766</v>
      </c>
      <c r="AT7" s="1">
        <f t="shared" si="31"/>
        <v>320.14432455506739</v>
      </c>
      <c r="AU7" s="1">
        <f t="shared" si="32"/>
        <v>-4683.1883044352917</v>
      </c>
      <c r="AV7" s="1">
        <f t="shared" si="33"/>
        <v>3151.1901508653741</v>
      </c>
    </row>
    <row r="8" spans="1:48" ht="15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2"/>
        <v>4.2450000000000001</v>
      </c>
      <c r="H8" s="1">
        <f t="shared" si="3"/>
        <v>3.8420000000000001</v>
      </c>
      <c r="J8" s="3">
        <f t="shared" si="4"/>
        <v>53.841999999999999</v>
      </c>
      <c r="L8" s="1">
        <f t="shared" si="5"/>
        <v>49.999861519808235</v>
      </c>
      <c r="M8" s="1">
        <f t="shared" si="6"/>
        <v>-0.56284153005464455</v>
      </c>
      <c r="N8" s="1">
        <f t="shared" si="7"/>
        <v>13.974415300546445</v>
      </c>
      <c r="O8" s="1">
        <f t="shared" si="8"/>
        <v>-2.0173501577287052</v>
      </c>
      <c r="P8" s="1">
        <f t="shared" si="9"/>
        <v>149.11083753943214</v>
      </c>
      <c r="Q8" s="1">
        <f t="shared" si="10"/>
        <v>46.454321297146777</v>
      </c>
      <c r="R8" s="1">
        <f t="shared" si="11"/>
        <v>-19.159213626262932</v>
      </c>
      <c r="S8" s="1" t="s">
        <v>14</v>
      </c>
      <c r="T8" s="1">
        <f t="shared" si="12"/>
        <v>-120.59259999999999</v>
      </c>
      <c r="U8" s="1">
        <f t="shared" si="13"/>
        <v>12.208399999999997</v>
      </c>
      <c r="X8" s="1">
        <f t="shared" si="0"/>
        <v>76.229721115323514</v>
      </c>
      <c r="Y8" s="1">
        <f t="shared" si="14"/>
        <v>25.095220000000001</v>
      </c>
      <c r="Z8" s="1">
        <f t="shared" si="15"/>
        <v>369.93942000000004</v>
      </c>
      <c r="AA8" s="1">
        <f t="shared" si="16"/>
        <v>53.816248000000002</v>
      </c>
      <c r="AB8" s="1">
        <f t="shared" si="17"/>
        <v>333.23655200000002</v>
      </c>
      <c r="AC8" s="1">
        <f t="shared" si="18"/>
        <v>-10.687768791832351</v>
      </c>
      <c r="AD8" s="1">
        <f t="shared" si="19"/>
        <v>-21.359101297146776</v>
      </c>
      <c r="AE8" s="1">
        <f t="shared" si="20"/>
        <v>7.3619267028532249</v>
      </c>
      <c r="AF8" s="1">
        <f t="shared" si="21"/>
        <v>2.2252489322424847</v>
      </c>
      <c r="AG8" s="1">
        <f t="shared" si="22"/>
        <v>43.82525795617336</v>
      </c>
      <c r="AH8" s="1">
        <f t="shared" si="23"/>
        <v>-29.518577877838183</v>
      </c>
      <c r="AI8" s="1">
        <f t="shared" si="24"/>
        <v>-10.359364251575251</v>
      </c>
      <c r="AJ8" s="1">
        <f t="shared" si="25"/>
        <v>-1</v>
      </c>
      <c r="AK8" s="1" t="s">
        <v>33</v>
      </c>
      <c r="AL8" s="4">
        <f>'Federstärke 60 GR'!A8</f>
        <v>756</v>
      </c>
      <c r="AM8" s="1">
        <f t="shared" si="26"/>
        <v>294.39869223212014</v>
      </c>
      <c r="AN8" s="1">
        <f t="shared" si="1"/>
        <v>-3146.4651551947109</v>
      </c>
      <c r="AO8" s="1">
        <f t="shared" si="27"/>
        <v>-1257.1967023500592</v>
      </c>
      <c r="AP8" s="1">
        <f t="shared" si="28"/>
        <v>758.31526002739645</v>
      </c>
      <c r="AQ8" s="1">
        <f t="shared" si="29"/>
        <v>-498.88144232266279</v>
      </c>
      <c r="AR8" s="1">
        <f t="shared" si="30"/>
        <v>2647.5837128720482</v>
      </c>
      <c r="AT8" s="1">
        <f t="shared" si="31"/>
        <v>318.92184436209516</v>
      </c>
      <c r="AU8" s="1">
        <f t="shared" si="32"/>
        <v>-3408.5629352068149</v>
      </c>
      <c r="AV8" s="1">
        <f t="shared" si="33"/>
        <v>2909.6814928841522</v>
      </c>
    </row>
    <row r="9" spans="1:48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2"/>
        <v>4.657</v>
      </c>
      <c r="H9" s="1">
        <f t="shared" si="3"/>
        <v>4.476</v>
      </c>
      <c r="J9" s="3">
        <f t="shared" si="4"/>
        <v>54.475999999999999</v>
      </c>
      <c r="L9" s="1">
        <f t="shared" si="5"/>
        <v>50.000630326026887</v>
      </c>
      <c r="M9" s="1">
        <f t="shared" si="6"/>
        <v>-0.45327754532775444</v>
      </c>
      <c r="N9" s="1">
        <f t="shared" si="7"/>
        <v>14.782142259414226</v>
      </c>
      <c r="O9" s="1">
        <f t="shared" si="8"/>
        <v>-1.9784053156146064</v>
      </c>
      <c r="P9" s="1">
        <f t="shared" si="9"/>
        <v>154.44599501661105</v>
      </c>
      <c r="Q9" s="1">
        <f t="shared" si="10"/>
        <v>45.787590875395409</v>
      </c>
      <c r="R9" s="1">
        <f t="shared" si="11"/>
        <v>-13.363415668763604</v>
      </c>
      <c r="S9" s="1">
        <f>5/50</f>
        <v>0.1</v>
      </c>
      <c r="T9" s="1">
        <f t="shared" si="12"/>
        <v>-120.0223</v>
      </c>
      <c r="U9" s="1">
        <f t="shared" si="13"/>
        <v>15.117699999999999</v>
      </c>
      <c r="X9" s="1">
        <f t="shared" si="0"/>
        <v>76.124421564830286</v>
      </c>
      <c r="Y9" s="1">
        <f t="shared" si="14"/>
        <v>31.887960000000003</v>
      </c>
      <c r="Z9" s="1">
        <f t="shared" si="15"/>
        <v>370.25751000000002</v>
      </c>
      <c r="AA9" s="1">
        <f t="shared" si="16"/>
        <v>59.964593999999998</v>
      </c>
      <c r="AB9" s="1">
        <f t="shared" si="17"/>
        <v>333.05848600000002</v>
      </c>
      <c r="AC9" s="1">
        <f t="shared" si="18"/>
        <v>-6.6492678391533468</v>
      </c>
      <c r="AD9" s="1">
        <f t="shared" si="19"/>
        <v>-13.899630875395406</v>
      </c>
      <c r="AE9" s="1">
        <f t="shared" si="20"/>
        <v>14.177003124604589</v>
      </c>
      <c r="AF9" s="1">
        <f t="shared" si="21"/>
        <v>2.2083156970003595</v>
      </c>
      <c r="AG9" s="1">
        <f t="shared" si="22"/>
        <v>44.40380767254365</v>
      </c>
      <c r="AH9" s="1">
        <f t="shared" si="23"/>
        <v>-19.867099766588801</v>
      </c>
      <c r="AI9" s="1">
        <f t="shared" si="24"/>
        <v>-6.5036840978251966</v>
      </c>
      <c r="AJ9" s="1">
        <f t="shared" si="25"/>
        <v>-1</v>
      </c>
      <c r="AK9" s="1">
        <f>AK5+AK7</f>
        <v>12.2</v>
      </c>
      <c r="AL9" s="1" t="s">
        <v>44</v>
      </c>
      <c r="AM9" s="1">
        <f t="shared" si="26"/>
        <v>293.83348636489268</v>
      </c>
      <c r="AN9" s="1">
        <f t="shared" si="1"/>
        <v>-1953.7775509523844</v>
      </c>
      <c r="AO9" s="1">
        <f t="shared" si="27"/>
        <v>-818.13227332577355</v>
      </c>
      <c r="AP9" s="1">
        <f t="shared" si="28"/>
        <v>1460.3022068498958</v>
      </c>
      <c r="AQ9" s="1">
        <f t="shared" si="29"/>
        <v>642.16993352412226</v>
      </c>
      <c r="AR9" s="1">
        <f t="shared" si="30"/>
        <v>2595.9474844765068</v>
      </c>
      <c r="AT9" s="1">
        <f t="shared" si="31"/>
        <v>318.17733442028788</v>
      </c>
      <c r="AU9" s="1">
        <f t="shared" si="32"/>
        <v>-2115.6463169083595</v>
      </c>
      <c r="AV9" s="1">
        <f t="shared" si="33"/>
        <v>2757.8162504324819</v>
      </c>
    </row>
    <row r="10" spans="1:48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2"/>
        <v>4.9820000000000002</v>
      </c>
      <c r="H10" s="1">
        <f t="shared" si="3"/>
        <v>5.0780000000000003</v>
      </c>
      <c r="J10" s="3">
        <f t="shared" si="4"/>
        <v>55.078000000000003</v>
      </c>
      <c r="L10" s="1">
        <f t="shared" si="5"/>
        <v>49.999648498764479</v>
      </c>
      <c r="M10" s="1">
        <f t="shared" si="6"/>
        <v>-0.35021707670043423</v>
      </c>
      <c r="N10" s="1">
        <f t="shared" si="7"/>
        <v>15.395315484804634</v>
      </c>
      <c r="O10" s="1">
        <f t="shared" si="8"/>
        <v>-1.9626998223801206</v>
      </c>
      <c r="P10" s="1">
        <f t="shared" si="9"/>
        <v>159.76098046181207</v>
      </c>
      <c r="Q10" s="1">
        <f t="shared" si="10"/>
        <v>44.765026281306064</v>
      </c>
      <c r="R10" s="1">
        <f t="shared" si="11"/>
        <v>-7.9798189002548012</v>
      </c>
      <c r="S10" s="1" t="s">
        <v>31</v>
      </c>
      <c r="T10" s="1">
        <f t="shared" si="12"/>
        <v>-119.49640000000001</v>
      </c>
      <c r="U10" s="1">
        <f t="shared" si="13"/>
        <v>18.011200000000002</v>
      </c>
      <c r="X10" s="1">
        <f t="shared" si="0"/>
        <v>76.093440521506167</v>
      </c>
      <c r="Y10" s="1">
        <f t="shared" si="14"/>
        <v>38.592330000000004</v>
      </c>
      <c r="Z10" s="1">
        <f t="shared" si="15"/>
        <v>370.43581000000006</v>
      </c>
      <c r="AA10" s="1">
        <f t="shared" si="16"/>
        <v>66.014224000000013</v>
      </c>
      <c r="AB10" s="1">
        <f t="shared" si="17"/>
        <v>332.75266800000003</v>
      </c>
      <c r="AC10" s="1">
        <f t="shared" si="18"/>
        <v>-2.3403882200844572</v>
      </c>
      <c r="AD10" s="1">
        <f t="shared" si="19"/>
        <v>-6.1726962813060595</v>
      </c>
      <c r="AE10" s="1">
        <f t="shared" si="20"/>
        <v>21.249197718693949</v>
      </c>
      <c r="AF10" s="1">
        <f t="shared" si="21"/>
        <v>2.1853200307376732</v>
      </c>
      <c r="AG10" s="1">
        <f t="shared" si="22"/>
        <v>44.366763056821341</v>
      </c>
      <c r="AH10" s="1">
        <f t="shared" si="23"/>
        <v>-10.286072014015978</v>
      </c>
      <c r="AI10" s="1">
        <f t="shared" si="24"/>
        <v>-2.3062531137611773</v>
      </c>
      <c r="AJ10" s="1">
        <f t="shared" si="25"/>
        <v>-1</v>
      </c>
      <c r="AK10" s="1">
        <v>12</v>
      </c>
      <c r="AL10" s="4">
        <f>'Federstärke 60 GR'!A10</f>
        <v>22</v>
      </c>
      <c r="AM10" s="1">
        <f t="shared" si="26"/>
        <v>293.66719251674613</v>
      </c>
      <c r="AN10" s="1">
        <f t="shared" si="1"/>
        <v>-687.29523799146716</v>
      </c>
      <c r="AO10" s="1">
        <f t="shared" si="27"/>
        <v>-363.32490311767464</v>
      </c>
      <c r="AP10" s="1">
        <f t="shared" si="28"/>
        <v>2188.7736110140704</v>
      </c>
      <c r="AQ10" s="1">
        <f t="shared" si="29"/>
        <v>1825.4487078963957</v>
      </c>
      <c r="AR10" s="1">
        <f t="shared" si="30"/>
        <v>2512.743945887863</v>
      </c>
      <c r="AT10" s="1">
        <f t="shared" si="31"/>
        <v>317.95828605156902</v>
      </c>
      <c r="AU10" s="1">
        <f t="shared" si="32"/>
        <v>-744.14582715333631</v>
      </c>
      <c r="AV10" s="1">
        <f t="shared" si="33"/>
        <v>2569.5945350497323</v>
      </c>
    </row>
    <row r="11" spans="1:48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2"/>
        <v>5.2240000000000002</v>
      </c>
      <c r="H11" s="1">
        <f t="shared" si="3"/>
        <v>5.641</v>
      </c>
      <c r="J11" s="3">
        <f t="shared" si="4"/>
        <v>55.640999999999998</v>
      </c>
      <c r="L11" s="1">
        <f t="shared" si="5"/>
        <v>50.000619086167326</v>
      </c>
      <c r="M11" s="1">
        <f t="shared" si="6"/>
        <v>-0.24696969696969595</v>
      </c>
      <c r="N11" s="1">
        <f t="shared" si="7"/>
        <v>15.792595454545447</v>
      </c>
      <c r="O11" s="1">
        <f t="shared" si="8"/>
        <v>-1.986407766990292</v>
      </c>
      <c r="P11" s="1">
        <f t="shared" si="9"/>
        <v>165.65844660194176</v>
      </c>
      <c r="Q11" s="1">
        <f t="shared" si="10"/>
        <v>43.078811982544977</v>
      </c>
      <c r="R11" s="1">
        <f t="shared" si="11"/>
        <v>-2.7428634138709151</v>
      </c>
      <c r="S11" s="1" t="s">
        <v>22</v>
      </c>
      <c r="T11" s="1">
        <f t="shared" si="12"/>
        <v>-119.02069999999999</v>
      </c>
      <c r="U11" s="1">
        <f t="shared" si="13"/>
        <v>20.872499999999999</v>
      </c>
      <c r="X11" s="1">
        <f t="shared" si="0"/>
        <v>76.130569502270234</v>
      </c>
      <c r="Y11" s="1">
        <f t="shared" si="14"/>
        <v>45.196289999999998</v>
      </c>
      <c r="Z11" s="1">
        <f t="shared" si="15"/>
        <v>370.49189999999999</v>
      </c>
      <c r="AA11" s="1">
        <f t="shared" si="16"/>
        <v>71.957029999999989</v>
      </c>
      <c r="AB11" s="1">
        <f t="shared" si="17"/>
        <v>332.33529400000003</v>
      </c>
      <c r="AC11" s="1">
        <f t="shared" si="18"/>
        <v>1.9285283991998563</v>
      </c>
      <c r="AD11" s="1">
        <f t="shared" si="19"/>
        <v>2.1174780174550207</v>
      </c>
      <c r="AE11" s="1">
        <f t="shared" si="20"/>
        <v>28.878218017455012</v>
      </c>
      <c r="AF11" s="1">
        <f t="shared" si="21"/>
        <v>2.151557820575873</v>
      </c>
      <c r="AG11" s="1">
        <f t="shared" si="22"/>
        <v>43.334347050180966</v>
      </c>
      <c r="AH11" s="1">
        <f t="shared" si="23"/>
        <v>-0.83133951505912407</v>
      </c>
      <c r="AI11" s="1">
        <f t="shared" si="24"/>
        <v>1.9115238988117911</v>
      </c>
      <c r="AJ11" s="1">
        <f t="shared" si="25"/>
        <v>1</v>
      </c>
      <c r="AK11" s="1" t="s">
        <v>34</v>
      </c>
      <c r="AM11" s="1">
        <f t="shared" si="26"/>
        <v>293.86648603389534</v>
      </c>
      <c r="AN11" s="1">
        <f t="shared" si="1"/>
        <v>566.72986388943514</v>
      </c>
      <c r="AO11" s="1">
        <f t="shared" si="27"/>
        <v>124.63475610740252</v>
      </c>
      <c r="AP11" s="1">
        <f t="shared" si="28"/>
        <v>2974.6008468879536</v>
      </c>
      <c r="AQ11" s="1">
        <f t="shared" si="29"/>
        <v>3099.2356029953562</v>
      </c>
      <c r="AR11" s="1">
        <f t="shared" si="30"/>
        <v>2532.5057391059208</v>
      </c>
      <c r="AT11" s="1">
        <f t="shared" si="31"/>
        <v>318.22080279716329</v>
      </c>
      <c r="AU11" s="1">
        <f t="shared" si="32"/>
        <v>613.69785541050646</v>
      </c>
      <c r="AV11" s="1">
        <f t="shared" si="33"/>
        <v>2485.53774758485</v>
      </c>
    </row>
    <row r="12" spans="1:48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2"/>
        <v>5.3869999999999996</v>
      </c>
      <c r="H12" s="1">
        <f t="shared" si="3"/>
        <v>6.1559999999999997</v>
      </c>
      <c r="J12" s="3">
        <f t="shared" si="4"/>
        <v>56.155999999999999</v>
      </c>
      <c r="L12" s="1">
        <f t="shared" si="5"/>
        <v>49.999547237950061</v>
      </c>
      <c r="M12" s="1">
        <f t="shared" si="6"/>
        <v>-0.14009661835748904</v>
      </c>
      <c r="N12" s="1">
        <f t="shared" si="7"/>
        <v>15.974589371980688</v>
      </c>
      <c r="O12" s="1">
        <f t="shared" si="8"/>
        <v>-2.0431965442764533</v>
      </c>
      <c r="P12" s="1">
        <f t="shared" si="9"/>
        <v>172.19932829373636</v>
      </c>
      <c r="Q12" s="1">
        <f t="shared" si="10"/>
        <v>41.044807157542778</v>
      </c>
      <c r="R12" s="1">
        <f t="shared" si="11"/>
        <v>2.2370560020833392</v>
      </c>
      <c r="S12">
        <f>-17.5/50</f>
        <v>-0.35</v>
      </c>
      <c r="T12" s="1">
        <f t="shared" si="12"/>
        <v>-118.5812</v>
      </c>
      <c r="U12" s="1">
        <f t="shared" si="13"/>
        <v>23.697000000000006</v>
      </c>
      <c r="X12" s="1">
        <f t="shared" si="0"/>
        <v>76.245517969517394</v>
      </c>
      <c r="Y12" s="1">
        <f t="shared" si="14"/>
        <v>51.705240000000018</v>
      </c>
      <c r="Z12" s="1">
        <f t="shared" si="15"/>
        <v>370.39149999999995</v>
      </c>
      <c r="AA12" s="1">
        <f t="shared" si="16"/>
        <v>77.79582000000002</v>
      </c>
      <c r="AB12" s="1">
        <f t="shared" si="17"/>
        <v>331.77476399999995</v>
      </c>
      <c r="AC12" s="1">
        <f t="shared" si="18"/>
        <v>6.156693796893312</v>
      </c>
      <c r="AD12" s="1">
        <f t="shared" si="19"/>
        <v>10.66043284245724</v>
      </c>
      <c r="AE12" s="1">
        <f t="shared" si="20"/>
        <v>36.751012842457243</v>
      </c>
      <c r="AF12" s="1">
        <f t="shared" si="21"/>
        <v>2.1108697615050205</v>
      </c>
      <c r="AG12" s="1">
        <f t="shared" si="22"/>
        <v>41.631281854517255</v>
      </c>
      <c r="AH12" s="1">
        <f t="shared" si="23"/>
        <v>8.3657529221890545</v>
      </c>
      <c r="AI12" s="1">
        <f t="shared" si="24"/>
        <v>6.1286969201057158</v>
      </c>
      <c r="AJ12" s="1">
        <f t="shared" si="25"/>
        <v>1</v>
      </c>
      <c r="AK12" s="1" t="s">
        <v>37</v>
      </c>
      <c r="AM12" s="1">
        <f t="shared" si="26"/>
        <v>294.48348342669124</v>
      </c>
      <c r="AN12" s="1">
        <f t="shared" si="1"/>
        <v>1813.0446357006444</v>
      </c>
      <c r="AO12" s="1">
        <f t="shared" si="27"/>
        <v>627.47307710703319</v>
      </c>
      <c r="AP12" s="1">
        <f t="shared" si="28"/>
        <v>3785.5380778373087</v>
      </c>
      <c r="AQ12" s="1">
        <f t="shared" si="29"/>
        <v>4413.0111549443418</v>
      </c>
      <c r="AR12" s="1">
        <f t="shared" si="30"/>
        <v>2599.9665192436973</v>
      </c>
      <c r="AT12" s="1">
        <f t="shared" si="31"/>
        <v>319.03353443998759</v>
      </c>
      <c r="AU12" s="1">
        <f t="shared" si="32"/>
        <v>1964.1917824876205</v>
      </c>
      <c r="AV12" s="1">
        <f t="shared" si="33"/>
        <v>2448.8193724567213</v>
      </c>
    </row>
    <row r="13" spans="1:48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2"/>
        <v>5.4740000000000002</v>
      </c>
      <c r="H13" s="1">
        <f t="shared" si="3"/>
        <v>6.6189999999999998</v>
      </c>
      <c r="J13" s="3">
        <f t="shared" si="4"/>
        <v>56.619</v>
      </c>
      <c r="L13" s="1">
        <f t="shared" si="5"/>
        <v>50.000734044611789</v>
      </c>
      <c r="M13" s="1">
        <f t="shared" si="6"/>
        <v>-3.1034482758620283E-2</v>
      </c>
      <c r="N13" s="1">
        <f t="shared" si="7"/>
        <v>15.994324137931031</v>
      </c>
      <c r="O13" s="1">
        <f t="shared" si="8"/>
        <v>-2.1502463054187237</v>
      </c>
      <c r="P13" s="1">
        <f t="shared" si="9"/>
        <v>180.09306157635484</v>
      </c>
      <c r="Q13" s="1">
        <f t="shared" si="10"/>
        <v>38.71692666201762</v>
      </c>
      <c r="R13" s="1">
        <f t="shared" si="11"/>
        <v>6.7956022760063632</v>
      </c>
      <c r="S13" s="1" t="s">
        <v>23</v>
      </c>
      <c r="T13" s="1">
        <f t="shared" si="12"/>
        <v>-118.18509999999999</v>
      </c>
      <c r="U13" s="1">
        <f t="shared" si="13"/>
        <v>26.481299999999997</v>
      </c>
      <c r="X13" s="1">
        <f t="shared" si="0"/>
        <v>76.426242349732206</v>
      </c>
      <c r="Y13" s="1">
        <f t="shared" si="14"/>
        <v>58.135419999999996</v>
      </c>
      <c r="Z13" s="1">
        <f t="shared" si="15"/>
        <v>370.15658999999999</v>
      </c>
      <c r="AA13" s="1">
        <f t="shared" si="16"/>
        <v>83.548086000000012</v>
      </c>
      <c r="AB13" s="1">
        <f t="shared" si="17"/>
        <v>331.08908200000002</v>
      </c>
      <c r="AC13" s="1">
        <f t="shared" si="18"/>
        <v>10.457157226361314</v>
      </c>
      <c r="AD13" s="1">
        <f t="shared" si="19"/>
        <v>19.418493337982376</v>
      </c>
      <c r="AE13" s="1">
        <f t="shared" si="20"/>
        <v>44.831159337982392</v>
      </c>
      <c r="AF13" s="1">
        <f t="shared" si="21"/>
        <v>2.0645525820924333</v>
      </c>
      <c r="AG13" s="1">
        <f t="shared" si="22"/>
        <v>39.329732795483991</v>
      </c>
      <c r="AH13" s="1">
        <f t="shared" si="23"/>
        <v>17.234788350582612</v>
      </c>
      <c r="AI13" s="1">
        <f t="shared" si="24"/>
        <v>10.439186074576249</v>
      </c>
      <c r="AJ13" s="1">
        <f t="shared" si="25"/>
        <v>1</v>
      </c>
      <c r="AK13" s="1" t="s">
        <v>35</v>
      </c>
      <c r="AL13" s="1" t="s">
        <v>45</v>
      </c>
      <c r="AM13" s="1">
        <f t="shared" si="26"/>
        <v>295.45353960993225</v>
      </c>
      <c r="AN13" s="1">
        <f t="shared" si="1"/>
        <v>3089.6041167860317</v>
      </c>
      <c r="AO13" s="1">
        <f t="shared" si="27"/>
        <v>1142.9725178736426</v>
      </c>
      <c r="AP13" s="1">
        <f t="shared" si="28"/>
        <v>4617.8335676088764</v>
      </c>
      <c r="AQ13" s="1">
        <f t="shared" si="29"/>
        <v>5760.8060854825189</v>
      </c>
      <c r="AR13" s="1">
        <f t="shared" si="30"/>
        <v>2671.2019686964873</v>
      </c>
      <c r="AT13" s="1">
        <f t="shared" si="31"/>
        <v>320.31132809785845</v>
      </c>
      <c r="AU13" s="1">
        <f t="shared" si="32"/>
        <v>3349.5459193039105</v>
      </c>
      <c r="AV13" s="1">
        <f t="shared" si="33"/>
        <v>2411.2601661786084</v>
      </c>
    </row>
    <row r="14" spans="1:48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2"/>
        <v>5.492</v>
      </c>
      <c r="H14" s="1">
        <f t="shared" si="3"/>
        <v>7.0250000000000004</v>
      </c>
      <c r="J14" s="3">
        <f t="shared" si="4"/>
        <v>57.024999999999999</v>
      </c>
      <c r="L14" s="1">
        <f t="shared" si="5"/>
        <v>50.000692795200351</v>
      </c>
      <c r="M14" s="1">
        <f t="shared" si="6"/>
        <v>8.4112149532710401E-2</v>
      </c>
      <c r="N14" s="1">
        <f t="shared" si="7"/>
        <v>15.84889719626168</v>
      </c>
      <c r="O14" s="1">
        <f t="shared" si="8"/>
        <v>-2.3294797687861002</v>
      </c>
      <c r="P14" s="1">
        <f t="shared" si="9"/>
        <v>190.29510982658871</v>
      </c>
      <c r="Q14" s="1">
        <f t="shared" si="10"/>
        <v>36.138298961457764</v>
      </c>
      <c r="R14" s="1">
        <f t="shared" si="11"/>
        <v>10.964118604234768</v>
      </c>
      <c r="S14">
        <f>-366/50</f>
        <v>-7.32</v>
      </c>
      <c r="T14" s="1">
        <f t="shared" si="12"/>
        <v>-117.8176</v>
      </c>
      <c r="U14" s="1">
        <f t="shared" si="13"/>
        <v>29.216200000000001</v>
      </c>
      <c r="X14" s="1">
        <f t="shared" si="0"/>
        <v>76.682230094070675</v>
      </c>
      <c r="Y14" s="1">
        <f t="shared" si="14"/>
        <v>64.472920000000016</v>
      </c>
      <c r="Z14" s="1">
        <f t="shared" si="15"/>
        <v>369.76216000000005</v>
      </c>
      <c r="AA14" s="1">
        <f t="shared" si="16"/>
        <v>89.199984000000001</v>
      </c>
      <c r="AB14" s="1">
        <f t="shared" si="17"/>
        <v>330.25719200000003</v>
      </c>
      <c r="AC14" s="1">
        <f t="shared" si="18"/>
        <v>14.7463117178325</v>
      </c>
      <c r="AD14" s="1">
        <f t="shared" si="19"/>
        <v>28.334621038542252</v>
      </c>
      <c r="AE14" s="1">
        <f t="shared" si="20"/>
        <v>53.061685038542237</v>
      </c>
      <c r="AF14" s="1">
        <f t="shared" si="21"/>
        <v>2.0126064270459851</v>
      </c>
      <c r="AG14" s="1">
        <f t="shared" si="22"/>
        <v>36.473638952770102</v>
      </c>
      <c r="AH14" s="1">
        <f t="shared" si="23"/>
        <v>25.706616912517212</v>
      </c>
      <c r="AI14" s="1">
        <f t="shared" si="24"/>
        <v>14.742498308282444</v>
      </c>
      <c r="AJ14" s="1">
        <f t="shared" si="25"/>
        <v>1</v>
      </c>
      <c r="AK14" s="1">
        <f>(AL16+AL14*AK16)</f>
        <v>339.2</v>
      </c>
      <c r="AL14" s="4">
        <f>'Federstärke 60 GR'!I31</f>
        <v>36</v>
      </c>
      <c r="AM14" s="1">
        <f t="shared" si="26"/>
        <v>296.82757942644344</v>
      </c>
      <c r="AN14" s="1">
        <f t="shared" si="1"/>
        <v>4377.1120126720198</v>
      </c>
      <c r="AO14" s="1">
        <f t="shared" si="27"/>
        <v>1667.7757943285969</v>
      </c>
      <c r="AP14" s="1">
        <f t="shared" si="28"/>
        <v>5465.6188673950437</v>
      </c>
      <c r="AQ14" s="1">
        <f t="shared" si="29"/>
        <v>7133.3946617236406</v>
      </c>
      <c r="AR14" s="1">
        <f t="shared" si="30"/>
        <v>2756.2826490516209</v>
      </c>
      <c r="AT14" s="1">
        <f t="shared" si="31"/>
        <v>322.1212638454291</v>
      </c>
      <c r="AU14" s="1">
        <f t="shared" si="32"/>
        <v>4750.1005676068653</v>
      </c>
      <c r="AV14" s="1">
        <f t="shared" si="33"/>
        <v>2383.2940941167753</v>
      </c>
    </row>
    <row r="15" spans="1:48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2"/>
        <v>5.4470000000000001</v>
      </c>
      <c r="H15" s="1">
        <f t="shared" si="3"/>
        <v>7.3710000000000004</v>
      </c>
      <c r="J15" s="3">
        <f t="shared" si="4"/>
        <v>57.371000000000002</v>
      </c>
      <c r="L15" s="1">
        <f t="shared" si="5"/>
        <v>50.00035969870617</v>
      </c>
      <c r="M15" s="1">
        <f t="shared" si="6"/>
        <v>0.21311475409836028</v>
      </c>
      <c r="N15" s="1">
        <f t="shared" si="7"/>
        <v>15.492491803278694</v>
      </c>
      <c r="O15" s="1">
        <f t="shared" si="8"/>
        <v>-2.6232394366197318</v>
      </c>
      <c r="P15" s="1">
        <f t="shared" si="9"/>
        <v>204.5650316901413</v>
      </c>
      <c r="Q15" s="1">
        <f t="shared" si="10"/>
        <v>33.330206168467683</v>
      </c>
      <c r="R15" s="1">
        <f t="shared" si="11"/>
        <v>14.849404593279989</v>
      </c>
      <c r="S15" s="1">
        <v>371.1</v>
      </c>
      <c r="T15" s="1">
        <f t="shared" si="12"/>
        <v>-117.4752</v>
      </c>
      <c r="U15" s="1">
        <f t="shared" si="13"/>
        <v>31.897600000000001</v>
      </c>
      <c r="X15" s="1">
        <f t="shared" si="0"/>
        <v>77.010507833671625</v>
      </c>
      <c r="Y15" s="1">
        <f t="shared" si="14"/>
        <v>70.723389999999995</v>
      </c>
      <c r="Z15" s="1">
        <f t="shared" si="15"/>
        <v>369.21153000000004</v>
      </c>
      <c r="AA15" s="1">
        <f t="shared" si="16"/>
        <v>94.757812000000001</v>
      </c>
      <c r="AB15" s="1">
        <f t="shared" si="17"/>
        <v>329.281744</v>
      </c>
      <c r="AC15" s="1">
        <f t="shared" si="18"/>
        <v>18.882981912282986</v>
      </c>
      <c r="AD15" s="1">
        <f t="shared" si="19"/>
        <v>37.393183831532312</v>
      </c>
      <c r="AE15" s="1">
        <f t="shared" si="20"/>
        <v>61.427605831532318</v>
      </c>
      <c r="AF15" s="1">
        <f t="shared" si="21"/>
        <v>1.9554041641927105</v>
      </c>
      <c r="AG15" s="1">
        <f t="shared" si="22"/>
        <v>33.100306582826818</v>
      </c>
      <c r="AH15" s="1">
        <f t="shared" si="23"/>
        <v>33.730986944347087</v>
      </c>
      <c r="AI15" s="1">
        <f t="shared" si="24"/>
        <v>18.881582351067099</v>
      </c>
      <c r="AJ15" s="1">
        <f t="shared" si="25"/>
        <v>1</v>
      </c>
      <c r="AK15" s="1" t="s">
        <v>36</v>
      </c>
      <c r="AL15" s="1" t="s">
        <v>35</v>
      </c>
      <c r="AM15" s="1">
        <f t="shared" si="26"/>
        <v>298.58964302152543</v>
      </c>
      <c r="AN15" s="1">
        <f t="shared" si="1"/>
        <v>5638.262828370498</v>
      </c>
      <c r="AO15" s="1">
        <f t="shared" si="27"/>
        <v>2200.9628003239918</v>
      </c>
      <c r="AP15" s="1">
        <f t="shared" si="28"/>
        <v>6327.3505386769866</v>
      </c>
      <c r="AQ15" s="1">
        <f t="shared" si="29"/>
        <v>8528.3133390009789</v>
      </c>
      <c r="AR15" s="1">
        <f t="shared" si="30"/>
        <v>2890.0505106304809</v>
      </c>
      <c r="AT15" s="1">
        <f t="shared" si="31"/>
        <v>324.44231877550368</v>
      </c>
      <c r="AU15" s="1">
        <f t="shared" si="32"/>
        <v>6126.4384370169864</v>
      </c>
      <c r="AV15" s="1">
        <f t="shared" si="33"/>
        <v>2401.8749019839925</v>
      </c>
    </row>
    <row r="16" spans="1:48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2"/>
        <v>5.343</v>
      </c>
      <c r="H16" s="1">
        <f t="shared" si="3"/>
        <v>7.6550000000000002</v>
      </c>
      <c r="J16" s="3">
        <f t="shared" si="4"/>
        <v>57.655000000000001</v>
      </c>
      <c r="L16" s="1">
        <f t="shared" si="5"/>
        <v>50.00018440965993</v>
      </c>
      <c r="M16" s="1">
        <f t="shared" si="6"/>
        <v>0.35600907029478551</v>
      </c>
      <c r="N16" s="1">
        <f t="shared" si="7"/>
        <v>14.972580498866204</v>
      </c>
      <c r="O16" s="1">
        <f t="shared" si="8"/>
        <v>-3.085201793721982</v>
      </c>
      <c r="P16" s="1">
        <f t="shared" si="9"/>
        <v>225.261286995516</v>
      </c>
      <c r="Q16" s="1">
        <f t="shared" si="10"/>
        <v>30.554463938194921</v>
      </c>
      <c r="R16" s="1">
        <f t="shared" si="11"/>
        <v>18.363956549425424</v>
      </c>
      <c r="S16" s="1" t="s">
        <v>32</v>
      </c>
      <c r="T16" s="1">
        <f t="shared" si="12"/>
        <v>-117.15409999999999</v>
      </c>
      <c r="U16" s="1">
        <f t="shared" si="13"/>
        <v>34.528500000000001</v>
      </c>
      <c r="X16" s="1">
        <f t="shared" si="0"/>
        <v>77.408197260109347</v>
      </c>
      <c r="Y16" s="1">
        <f t="shared" si="14"/>
        <v>76.905470000000008</v>
      </c>
      <c r="Z16" s="1">
        <f t="shared" si="15"/>
        <v>368.50340000000006</v>
      </c>
      <c r="AA16" s="1">
        <f t="shared" si="16"/>
        <v>100.23886999999999</v>
      </c>
      <c r="AB16" s="1">
        <f t="shared" si="17"/>
        <v>328.16014200000001</v>
      </c>
      <c r="AC16" s="1">
        <f t="shared" si="18"/>
        <v>22.956688615896635</v>
      </c>
      <c r="AD16" s="1">
        <f t="shared" si="19"/>
        <v>46.351006061805087</v>
      </c>
      <c r="AE16" s="1">
        <f t="shared" si="20"/>
        <v>69.684406061805078</v>
      </c>
      <c r="AF16" s="1">
        <f t="shared" si="21"/>
        <v>1.8965219402512459</v>
      </c>
      <c r="AG16" s="1">
        <f t="shared" si="22"/>
        <v>29.496165899673841</v>
      </c>
      <c r="AH16" s="1">
        <f t="shared" si="23"/>
        <v>41.296238543786572</v>
      </c>
      <c r="AI16" s="1">
        <f t="shared" si="24"/>
        <v>22.932281994361148</v>
      </c>
      <c r="AJ16" s="1">
        <f t="shared" si="25"/>
        <v>1</v>
      </c>
      <c r="AK16" s="1">
        <f>'Federstärke 60 GR'!H31</f>
        <v>7.2</v>
      </c>
      <c r="AL16" s="1">
        <f>'Federstärke 60 GR'!G31</f>
        <v>80</v>
      </c>
      <c r="AM16" s="1">
        <f t="shared" si="26"/>
        <v>300.72428078687255</v>
      </c>
      <c r="AN16" s="1">
        <f t="shared" si="1"/>
        <v>6903.6336732637001</v>
      </c>
      <c r="AO16" s="1">
        <f t="shared" si="27"/>
        <v>2728.2202167978476</v>
      </c>
      <c r="AP16" s="1">
        <f t="shared" si="28"/>
        <v>7177.8422463962324</v>
      </c>
      <c r="AQ16" s="1">
        <f t="shared" si="29"/>
        <v>9906.0624631940809</v>
      </c>
      <c r="AR16" s="1">
        <f t="shared" si="30"/>
        <v>3002.4287899303808</v>
      </c>
      <c r="AT16" s="1">
        <f t="shared" si="31"/>
        <v>327.25414209618896</v>
      </c>
      <c r="AU16" s="1">
        <f t="shared" si="32"/>
        <v>7512.6714383646004</v>
      </c>
      <c r="AV16" s="1">
        <f t="shared" si="33"/>
        <v>2393.3910248294806</v>
      </c>
    </row>
    <row r="17" spans="1:48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2"/>
        <v>5.1859999999999999</v>
      </c>
      <c r="H17" s="1">
        <f t="shared" si="3"/>
        <v>7.8780000000000001</v>
      </c>
      <c r="J17" s="3">
        <f t="shared" si="4"/>
        <v>57.878</v>
      </c>
      <c r="L17" s="1">
        <f t="shared" si="5"/>
        <v>50.000696895143371</v>
      </c>
      <c r="M17" s="1">
        <f t="shared" si="6"/>
        <v>0.52030456852791884</v>
      </c>
      <c r="N17" s="1">
        <f t="shared" si="7"/>
        <v>14.266063451776647</v>
      </c>
      <c r="O17" s="1">
        <f t="shared" si="8"/>
        <v>-3.9750000000001022</v>
      </c>
      <c r="P17" s="1">
        <f t="shared" si="9"/>
        <v>262.55375000000379</v>
      </c>
      <c r="Q17" s="1">
        <f t="shared" si="10"/>
        <v>27.61633641984001</v>
      </c>
      <c r="R17" s="1">
        <f t="shared" si="11"/>
        <v>21.501937731135033</v>
      </c>
      <c r="S17" s="1" t="s">
        <v>38</v>
      </c>
      <c r="T17" s="1">
        <f t="shared" si="12"/>
        <v>-116.8506</v>
      </c>
      <c r="U17" s="1">
        <f t="shared" si="13"/>
        <v>37.103799999999993</v>
      </c>
      <c r="X17" s="1">
        <f t="shared" si="0"/>
        <v>77.872138938133688</v>
      </c>
      <c r="Y17" s="1">
        <f t="shared" si="14"/>
        <v>83.010169999999988</v>
      </c>
      <c r="Z17" s="1">
        <f t="shared" si="15"/>
        <v>367.64438999999999</v>
      </c>
      <c r="AA17" s="1">
        <f t="shared" si="16"/>
        <v>105.636156</v>
      </c>
      <c r="AB17" s="1">
        <f t="shared" si="17"/>
        <v>326.899632</v>
      </c>
      <c r="AC17" s="1">
        <f t="shared" si="18"/>
        <v>26.95109187200061</v>
      </c>
      <c r="AD17" s="1">
        <f t="shared" si="19"/>
        <v>55.393833580159978</v>
      </c>
      <c r="AE17" s="1">
        <f t="shared" si="20"/>
        <v>78.019819580159989</v>
      </c>
      <c r="AF17" s="1">
        <f t="shared" si="21"/>
        <v>1.8335914379116656</v>
      </c>
      <c r="AG17" s="1">
        <f t="shared" si="22"/>
        <v>25.490003170219822</v>
      </c>
      <c r="AH17" s="1">
        <f t="shared" si="23"/>
        <v>48.369019076241671</v>
      </c>
      <c r="AI17" s="1">
        <f t="shared" si="24"/>
        <v>26.867081345106637</v>
      </c>
      <c r="AJ17" s="1">
        <f t="shared" si="25"/>
        <v>1</v>
      </c>
      <c r="AL17" s="1" t="s">
        <v>46</v>
      </c>
      <c r="AM17" s="1">
        <f t="shared" si="26"/>
        <v>303.21453413783598</v>
      </c>
      <c r="AN17" s="1">
        <f t="shared" si="1"/>
        <v>8171.9627664746831</v>
      </c>
      <c r="AO17" s="1">
        <f t="shared" si="27"/>
        <v>3260.4810445282164</v>
      </c>
      <c r="AP17" s="1">
        <f t="shared" si="28"/>
        <v>8036.4315158543805</v>
      </c>
      <c r="AQ17" s="1">
        <f t="shared" si="29"/>
        <v>11296.912560382596</v>
      </c>
      <c r="AR17" s="1">
        <f t="shared" si="30"/>
        <v>3124.9497939079129</v>
      </c>
      <c r="AT17" s="1">
        <f t="shared" si="31"/>
        <v>330.5343953364922</v>
      </c>
      <c r="AU17" s="1">
        <f t="shared" si="32"/>
        <v>8908.2628555699721</v>
      </c>
      <c r="AV17" s="1">
        <f t="shared" si="33"/>
        <v>2388.6497048126239</v>
      </c>
    </row>
    <row r="18" spans="1:48" ht="15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2"/>
        <v>4.9809999999999999</v>
      </c>
      <c r="H18" s="1">
        <f t="shared" si="3"/>
        <v>8.0380000000000003</v>
      </c>
      <c r="J18" s="3">
        <f t="shared" si="4"/>
        <v>58.037999999999997</v>
      </c>
      <c r="L18" s="1">
        <f t="shared" si="5"/>
        <v>49.999954929979687</v>
      </c>
      <c r="M18" s="1">
        <f t="shared" si="6"/>
        <v>0.71469740634005918</v>
      </c>
      <c r="N18" s="1">
        <f t="shared" si="7"/>
        <v>13.354429394812662</v>
      </c>
      <c r="O18" s="1">
        <f t="shared" si="8"/>
        <v>-5.8899999999999029</v>
      </c>
      <c r="P18" s="1">
        <f t="shared" si="9"/>
        <v>340.67334999999633</v>
      </c>
      <c r="Q18" s="1">
        <f t="shared" si="10"/>
        <v>24.77925183150591</v>
      </c>
      <c r="R18" s="1">
        <f t="shared" si="11"/>
        <v>24.386881712430764</v>
      </c>
      <c r="S18" s="1">
        <f>(3.9+AL10/2)/50</f>
        <v>0.29799999999999999</v>
      </c>
      <c r="T18" s="1">
        <f t="shared" si="12"/>
        <v>-116.5547</v>
      </c>
      <c r="U18" s="1">
        <f t="shared" si="13"/>
        <v>39.623700000000007</v>
      </c>
      <c r="X18" s="1">
        <f t="shared" si="0"/>
        <v>78.405433981198001</v>
      </c>
      <c r="Y18" s="1">
        <f t="shared" si="14"/>
        <v>89.043190000000024</v>
      </c>
      <c r="Z18" s="1">
        <f t="shared" si="15"/>
        <v>366.61985999999996</v>
      </c>
      <c r="AA18" s="1">
        <f t="shared" si="16"/>
        <v>110.95407400000002</v>
      </c>
      <c r="AB18" s="1">
        <f t="shared" si="17"/>
        <v>325.48691399999996</v>
      </c>
      <c r="AC18" s="1">
        <f t="shared" si="18"/>
        <v>30.760732670203716</v>
      </c>
      <c r="AD18" s="1">
        <f t="shared" si="19"/>
        <v>64.263938168494121</v>
      </c>
      <c r="AE18" s="1">
        <f t="shared" si="20"/>
        <v>86.174822168494103</v>
      </c>
      <c r="AF18" s="1">
        <f t="shared" si="21"/>
        <v>1.7700917453360698</v>
      </c>
      <c r="AG18" s="1">
        <f t="shared" si="22"/>
        <v>21.380230282836834</v>
      </c>
      <c r="AH18" s="1">
        <f t="shared" si="23"/>
        <v>54.959243854068127</v>
      </c>
      <c r="AI18" s="1">
        <f t="shared" si="24"/>
        <v>30.572362141637363</v>
      </c>
      <c r="AJ18" s="1">
        <f t="shared" si="25"/>
        <v>1</v>
      </c>
      <c r="AK18" s="1" t="s">
        <v>47</v>
      </c>
      <c r="AL18" s="4" t="str">
        <f>'Federstärke 60 GR'!A22</f>
        <v>Feder</v>
      </c>
      <c r="AM18" s="1">
        <f t="shared" si="26"/>
        <v>306.07704861098802</v>
      </c>
      <c r="AN18" s="1">
        <f t="shared" si="1"/>
        <v>9415.1542688075497</v>
      </c>
      <c r="AO18" s="1">
        <f t="shared" si="27"/>
        <v>3782.5754005975641</v>
      </c>
      <c r="AP18" s="1">
        <f t="shared" si="28"/>
        <v>8876.4375574657352</v>
      </c>
      <c r="AQ18" s="1">
        <f t="shared" si="29"/>
        <v>12659.0129580633</v>
      </c>
      <c r="AR18" s="1">
        <f t="shared" si="30"/>
        <v>3243.8586892557505</v>
      </c>
      <c r="AT18" s="1">
        <f t="shared" si="31"/>
        <v>334.30500460897417</v>
      </c>
      <c r="AU18" s="1">
        <f t="shared" si="32"/>
        <v>10283.466877087876</v>
      </c>
      <c r="AV18" s="1">
        <f t="shared" si="33"/>
        <v>2375.546080975424</v>
      </c>
    </row>
    <row r="19" spans="1:48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2"/>
        <v>4.7329999999999997</v>
      </c>
      <c r="H19" s="1">
        <f t="shared" si="3"/>
        <v>8.1379999999999999</v>
      </c>
      <c r="J19" s="3">
        <f t="shared" si="4"/>
        <v>58.137999999999998</v>
      </c>
      <c r="L19" s="1">
        <f t="shared" si="5"/>
        <v>50.000850162772238</v>
      </c>
      <c r="M19" s="1">
        <f t="shared" si="6"/>
        <v>0.94719471947194434</v>
      </c>
      <c r="N19" s="1">
        <f t="shared" si="7"/>
        <v>12.252699669967024</v>
      </c>
      <c r="O19" s="1">
        <f t="shared" si="8"/>
        <v>-13.625000000000245</v>
      </c>
      <c r="P19" s="1">
        <f t="shared" si="9"/>
        <v>651.08362500000953</v>
      </c>
      <c r="Q19" s="1">
        <f t="shared" si="10"/>
        <v>21.919516504826845</v>
      </c>
      <c r="R19" s="1">
        <f t="shared" si="11"/>
        <v>26.888400121733625</v>
      </c>
      <c r="S19" s="1" t="s">
        <v>23</v>
      </c>
      <c r="T19" s="1">
        <f t="shared" si="12"/>
        <v>-116.2689</v>
      </c>
      <c r="U19" s="1">
        <f t="shared" si="13"/>
        <v>42.087900000000005</v>
      </c>
      <c r="X19" s="1">
        <f t="shared" si="0"/>
        <v>78.998774177957969</v>
      </c>
      <c r="Y19" s="1">
        <f t="shared" si="14"/>
        <v>95.008480000000006</v>
      </c>
      <c r="Z19" s="1">
        <f t="shared" si="15"/>
        <v>365.45177000000001</v>
      </c>
      <c r="AA19" s="1">
        <f t="shared" si="16"/>
        <v>116.19851800000001</v>
      </c>
      <c r="AB19" s="1">
        <f t="shared" si="17"/>
        <v>323.94193799999999</v>
      </c>
      <c r="AC19" s="1">
        <f t="shared" si="18"/>
        <v>34.513402433450523</v>
      </c>
      <c r="AD19" s="1">
        <f t="shared" si="19"/>
        <v>73.088963495173161</v>
      </c>
      <c r="AE19" s="1">
        <f t="shared" si="20"/>
        <v>94.279001495173162</v>
      </c>
      <c r="AF19" s="1">
        <f t="shared" si="21"/>
        <v>1.7047043281169609</v>
      </c>
      <c r="AG19" s="1">
        <f t="shared" si="22"/>
        <v>17.057900676788421</v>
      </c>
      <c r="AH19" s="1">
        <f t="shared" si="23"/>
        <v>61.05767929285274</v>
      </c>
      <c r="AI19" s="1">
        <f t="shared" si="24"/>
        <v>34.169279171119115</v>
      </c>
      <c r="AJ19" s="1">
        <f t="shared" si="25"/>
        <v>1</v>
      </c>
      <c r="AK19" s="1" t="s">
        <v>35</v>
      </c>
      <c r="AM19" s="1">
        <f t="shared" si="26"/>
        <v>309.26186145111683</v>
      </c>
      <c r="AN19" s="1">
        <f t="shared" si="1"/>
        <v>10673.679081580414</v>
      </c>
      <c r="AO19" s="1">
        <f t="shared" si="27"/>
        <v>4302.0163913258921</v>
      </c>
      <c r="AP19" s="1">
        <f t="shared" si="28"/>
        <v>9711.2085490103127</v>
      </c>
      <c r="AQ19" s="1">
        <f t="shared" si="29"/>
        <v>14013.224940336204</v>
      </c>
      <c r="AR19" s="1">
        <f t="shared" si="30"/>
        <v>3339.5458587557896</v>
      </c>
      <c r="AT19" s="1">
        <f t="shared" si="31"/>
        <v>338.50015713614584</v>
      </c>
      <c r="AU19" s="1">
        <f t="shared" si="32"/>
        <v>11682.792147026041</v>
      </c>
      <c r="AV19" s="1">
        <f t="shared" si="33"/>
        <v>2330.4327933101631</v>
      </c>
    </row>
    <row r="20" spans="1:48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2"/>
        <v>4.4459999999999997</v>
      </c>
      <c r="H20" s="1">
        <f t="shared" si="3"/>
        <v>8.1780000000000008</v>
      </c>
      <c r="J20" s="3">
        <f t="shared" si="4"/>
        <v>58.177999999999997</v>
      </c>
      <c r="L20" s="1">
        <f t="shared" si="5"/>
        <v>50.00021209955014</v>
      </c>
      <c r="M20" s="1">
        <f t="shared" si="6"/>
        <v>1.2393822393822367</v>
      </c>
      <c r="N20" s="1">
        <f t="shared" si="7"/>
        <v>10.88625482625485</v>
      </c>
      <c r="O20" s="1">
        <f t="shared" si="8"/>
        <v>28.111111111110059</v>
      </c>
      <c r="P20" s="1">
        <f t="shared" si="9"/>
        <v>-1016.5397777777353</v>
      </c>
      <c r="Q20" s="1">
        <f t="shared" si="10"/>
        <v>19.117229812573793</v>
      </c>
      <c r="R20" s="1">
        <f t="shared" si="11"/>
        <v>29.136682509019991</v>
      </c>
      <c r="S20" s="1">
        <f>-((645.5+65)-AL8/2)/50</f>
        <v>-6.65</v>
      </c>
      <c r="T20" s="1">
        <f t="shared" si="12"/>
        <v>-115.9816</v>
      </c>
      <c r="U20" s="1">
        <f t="shared" si="13"/>
        <v>44.497199999999999</v>
      </c>
      <c r="X20" s="1">
        <f t="shared" si="0"/>
        <v>79.657106314502784</v>
      </c>
      <c r="Y20" s="1">
        <f t="shared" si="14"/>
        <v>100.90377000000001</v>
      </c>
      <c r="Z20" s="1">
        <f t="shared" si="15"/>
        <v>364.12081000000001</v>
      </c>
      <c r="AA20" s="1">
        <f t="shared" si="16"/>
        <v>121.365944</v>
      </c>
      <c r="AB20" s="1">
        <f t="shared" si="17"/>
        <v>322.24805199999997</v>
      </c>
      <c r="AC20" s="1">
        <f t="shared" si="18"/>
        <v>38.096236049189962</v>
      </c>
      <c r="AD20" s="1">
        <f t="shared" si="19"/>
        <v>81.786540187426212</v>
      </c>
      <c r="AE20" s="1">
        <f t="shared" si="20"/>
        <v>102.2487141874262</v>
      </c>
      <c r="AF20" s="1">
        <f t="shared" si="21"/>
        <v>1.6385636609545842</v>
      </c>
      <c r="AG20" s="1">
        <f t="shared" si="22"/>
        <v>12.643025683077312</v>
      </c>
      <c r="AH20" s="1">
        <f t="shared" si="23"/>
        <v>66.678763991074391</v>
      </c>
      <c r="AI20" s="1">
        <f t="shared" si="24"/>
        <v>37.5420814820544</v>
      </c>
      <c r="AJ20" s="1">
        <f t="shared" si="25"/>
        <v>1</v>
      </c>
      <c r="AK20" s="1">
        <v>32</v>
      </c>
      <c r="AL20" s="1" t="s">
        <v>51</v>
      </c>
      <c r="AM20" s="1">
        <f t="shared" si="26"/>
        <v>312.79552502723482</v>
      </c>
      <c r="AN20" s="1">
        <f t="shared" si="1"/>
        <v>11916.332156567843</v>
      </c>
      <c r="AO20" s="1">
        <f t="shared" si="27"/>
        <v>4813.9557554319072</v>
      </c>
      <c r="AP20" s="1">
        <f t="shared" si="28"/>
        <v>10532.128804875836</v>
      </c>
      <c r="AQ20" s="1">
        <f t="shared" si="29"/>
        <v>15346.084560307743</v>
      </c>
      <c r="AR20" s="1">
        <f t="shared" si="30"/>
        <v>3429.7524037398998</v>
      </c>
      <c r="AT20" s="1">
        <f t="shared" si="31"/>
        <v>343.15482867437231</v>
      </c>
      <c r="AU20" s="1">
        <f t="shared" si="32"/>
        <v>13072.907354598228</v>
      </c>
      <c r="AV20" s="1">
        <f t="shared" si="33"/>
        <v>2273.177205709515</v>
      </c>
    </row>
    <row r="21" spans="1:48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2"/>
        <v>4.125</v>
      </c>
      <c r="H21" s="2">
        <f t="shared" si="3"/>
        <v>8.16</v>
      </c>
      <c r="J21" s="3">
        <f t="shared" si="4"/>
        <v>58.16</v>
      </c>
      <c r="L21" s="2">
        <f t="shared" si="5"/>
        <v>49.999934599957228</v>
      </c>
      <c r="M21" s="1">
        <f t="shared" si="6"/>
        <v>1.6313364055299504</v>
      </c>
      <c r="N21" s="1">
        <f t="shared" si="7"/>
        <v>9.1039677419355112</v>
      </c>
      <c r="O21" s="1">
        <f t="shared" si="8"/>
        <v>6.3378378378380198</v>
      </c>
      <c r="P21" s="1">
        <f t="shared" si="9"/>
        <v>-145.34825675676427</v>
      </c>
      <c r="Q21" s="1">
        <f t="shared" si="10"/>
        <v>16.408390257618212</v>
      </c>
      <c r="R21" s="1">
        <f t="shared" si="11"/>
        <v>31.319588254363307</v>
      </c>
      <c r="S21" s="1"/>
      <c r="T21" s="1">
        <f t="shared" si="12"/>
        <v>-115.69279999999999</v>
      </c>
      <c r="U21" s="1">
        <f t="shared" si="13"/>
        <v>46.851399999999991</v>
      </c>
      <c r="X21" s="1">
        <f t="shared" si="0"/>
        <v>80.373873104386348</v>
      </c>
      <c r="Y21" s="1">
        <f t="shared" si="14"/>
        <v>106.73335999999999</v>
      </c>
      <c r="Z21" s="1">
        <f t="shared" si="15"/>
        <v>362.64161999999999</v>
      </c>
      <c r="AA21" s="1">
        <f t="shared" si="16"/>
        <v>126.46194800000001</v>
      </c>
      <c r="AB21" s="1">
        <f t="shared" si="17"/>
        <v>320.41855600000002</v>
      </c>
      <c r="AC21" s="1">
        <f t="shared" si="18"/>
        <v>41.344042347069497</v>
      </c>
      <c r="AD21" s="1">
        <f t="shared" si="19"/>
        <v>90.324969742381782</v>
      </c>
      <c r="AE21" s="1">
        <f t="shared" si="20"/>
        <v>110.0535577423818</v>
      </c>
      <c r="AF21" s="1">
        <f t="shared" si="21"/>
        <v>1.5729294740639539</v>
      </c>
      <c r="AG21" s="1">
        <f t="shared" si="22"/>
        <v>8.2339090589715482</v>
      </c>
      <c r="AH21" s="1">
        <f t="shared" si="23"/>
        <v>71.847451444139892</v>
      </c>
      <c r="AI21" s="1">
        <f t="shared" si="24"/>
        <v>40.527863189776582</v>
      </c>
      <c r="AJ21" s="1">
        <f t="shared" si="25"/>
        <v>1</v>
      </c>
      <c r="AK21" s="2" t="s">
        <v>36</v>
      </c>
      <c r="AL21" s="2">
        <f>SIGN(AR89)</f>
        <v>-1</v>
      </c>
      <c r="AM21" s="1">
        <f t="shared" si="26"/>
        <v>316.64284244861381</v>
      </c>
      <c r="AN21" s="1">
        <f t="shared" si="1"/>
        <v>13091.295087091943</v>
      </c>
      <c r="AO21" s="1">
        <f t="shared" si="27"/>
        <v>5316.5277190365914</v>
      </c>
      <c r="AP21" s="1">
        <f t="shared" si="28"/>
        <v>11336.066715254039</v>
      </c>
      <c r="AQ21" s="1">
        <f t="shared" si="29"/>
        <v>16652.59443429063</v>
      </c>
      <c r="AR21" s="1">
        <f t="shared" si="30"/>
        <v>3561.2993471986865</v>
      </c>
      <c r="AS21" s="1"/>
      <c r="AT21" s="1">
        <f t="shared" si="31"/>
        <v>348.22265658556501</v>
      </c>
      <c r="AU21" s="1">
        <f t="shared" si="32"/>
        <v>14396.932260082638</v>
      </c>
      <c r="AV21" s="1">
        <f t="shared" si="33"/>
        <v>2255.6621742079915</v>
      </c>
    </row>
    <row r="22" spans="1:48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2"/>
        <v>3.7709999999999999</v>
      </c>
      <c r="H22" s="1">
        <f t="shared" si="3"/>
        <v>8.0860000000000003</v>
      </c>
      <c r="J22" s="3">
        <f t="shared" si="4"/>
        <v>58.085999999999999</v>
      </c>
      <c r="L22" s="1">
        <f t="shared" si="5"/>
        <v>50.000344258814856</v>
      </c>
      <c r="M22" s="1">
        <f t="shared" si="6"/>
        <v>2.1404494382022574</v>
      </c>
      <c r="N22" s="1">
        <f t="shared" si="7"/>
        <v>7.0522415730336387</v>
      </c>
      <c r="O22" s="1">
        <f t="shared" si="8"/>
        <v>3.4330708661418576</v>
      </c>
      <c r="P22" s="1">
        <f t="shared" si="9"/>
        <v>-28.761929133863546</v>
      </c>
      <c r="Q22" s="1">
        <f t="shared" si="10"/>
        <v>13.853309999658562</v>
      </c>
      <c r="R22" s="1">
        <f t="shared" si="11"/>
        <v>33.178430392527702</v>
      </c>
      <c r="T22" s="1">
        <f t="shared" si="12"/>
        <v>-115.4016</v>
      </c>
      <c r="U22" s="1">
        <f t="shared" si="13"/>
        <v>49.154999999999994</v>
      </c>
      <c r="X22" s="1">
        <f t="shared" si="0"/>
        <v>81.144632426057598</v>
      </c>
      <c r="Y22" s="1">
        <f t="shared" si="14"/>
        <v>112.50557000000001</v>
      </c>
      <c r="Z22" s="1">
        <f t="shared" si="15"/>
        <v>361.01655</v>
      </c>
      <c r="AA22" s="1">
        <f t="shared" si="16"/>
        <v>131.49418</v>
      </c>
      <c r="AB22" s="1">
        <f t="shared" si="17"/>
        <v>318.45515200000006</v>
      </c>
      <c r="AC22" s="1">
        <f t="shared" si="18"/>
        <v>44.552480446388628</v>
      </c>
      <c r="AD22" s="1">
        <f t="shared" si="19"/>
        <v>98.652260000341442</v>
      </c>
      <c r="AE22" s="1">
        <f t="shared" si="20"/>
        <v>117.64087000034144</v>
      </c>
      <c r="AF22" s="1">
        <f t="shared" si="21"/>
        <v>1.5081860629728174</v>
      </c>
      <c r="AG22" s="1">
        <f t="shared" si="22"/>
        <v>3.8633407621896225</v>
      </c>
      <c r="AH22" s="1">
        <f t="shared" si="23"/>
        <v>76.596445415790399</v>
      </c>
      <c r="AI22" s="1">
        <f t="shared" si="24"/>
        <v>43.418015023262697</v>
      </c>
      <c r="AJ22" s="1">
        <f t="shared" si="25"/>
        <v>1</v>
      </c>
      <c r="AK22" s="1">
        <v>2.7</v>
      </c>
      <c r="AM22" s="1">
        <f t="shared" si="26"/>
        <v>320.7799701836164</v>
      </c>
      <c r="AN22" s="1">
        <f t="shared" si="1"/>
        <v>14291.543349198697</v>
      </c>
      <c r="AO22" s="1">
        <f t="shared" si="27"/>
        <v>5806.6720236200972</v>
      </c>
      <c r="AP22" s="1">
        <f t="shared" si="28"/>
        <v>12117.597814385172</v>
      </c>
      <c r="AQ22" s="1">
        <f t="shared" si="29"/>
        <v>17924.269838005268</v>
      </c>
      <c r="AR22" s="1">
        <f t="shared" si="30"/>
        <v>3632.7264888065711</v>
      </c>
      <c r="AT22" s="1">
        <f t="shared" si="31"/>
        <v>353.67223329350946</v>
      </c>
      <c r="AU22" s="1">
        <f t="shared" si="32"/>
        <v>15756.975258239678</v>
      </c>
      <c r="AV22" s="1">
        <f t="shared" si="33"/>
        <v>2167.2945797655902</v>
      </c>
    </row>
    <row r="23" spans="1:48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2"/>
        <v>3.39</v>
      </c>
      <c r="H23" s="1">
        <f t="shared" si="3"/>
        <v>7.9589999999999996</v>
      </c>
      <c r="J23" s="3">
        <f t="shared" si="4"/>
        <v>57.959000000000003</v>
      </c>
      <c r="L23" s="1">
        <f t="shared" si="5"/>
        <v>50.000771234051989</v>
      </c>
      <c r="M23" s="1">
        <f t="shared" si="6"/>
        <v>2.8865248226950353</v>
      </c>
      <c r="N23" s="1">
        <f t="shared" si="7"/>
        <v>4.3031773049645388</v>
      </c>
      <c r="O23" s="1">
        <f t="shared" si="8"/>
        <v>2.2625698324022152</v>
      </c>
      <c r="P23" s="1">
        <f t="shared" si="9"/>
        <v>18.400983240224306</v>
      </c>
      <c r="Q23" s="1">
        <f t="shared" si="10"/>
        <v>11.29713373126779</v>
      </c>
      <c r="R23" s="1">
        <f t="shared" si="11"/>
        <v>34.761045593092128</v>
      </c>
      <c r="T23" s="1">
        <f t="shared" si="12"/>
        <v>-115.10180000000001</v>
      </c>
      <c r="U23" s="1">
        <f t="shared" si="13"/>
        <v>51.405999999999999</v>
      </c>
      <c r="X23" s="1">
        <f t="shared" si="0"/>
        <v>81.969125597629713</v>
      </c>
      <c r="Y23" s="1">
        <f t="shared" si="14"/>
        <v>118.21176</v>
      </c>
      <c r="Z23" s="1">
        <f t="shared" si="15"/>
        <v>359.24790000000007</v>
      </c>
      <c r="AA23" s="1">
        <f t="shared" si="16"/>
        <v>136.45534000000001</v>
      </c>
      <c r="AB23" s="1">
        <f t="shared" si="17"/>
        <v>316.36143600000008</v>
      </c>
      <c r="AC23" s="1">
        <f t="shared" si="18"/>
        <v>47.647197533175252</v>
      </c>
      <c r="AD23" s="1">
        <f t="shared" si="19"/>
        <v>106.91462626873221</v>
      </c>
      <c r="AE23" s="1">
        <f t="shared" si="20"/>
        <v>125.15820626873221</v>
      </c>
      <c r="AF23" s="1">
        <f t="shared" si="21"/>
        <v>1.4426383680132306</v>
      </c>
      <c r="AG23" s="1">
        <f t="shared" si="22"/>
        <v>-0.58776309617222466</v>
      </c>
      <c r="AH23" s="1">
        <f t="shared" si="23"/>
        <v>80.902184072398512</v>
      </c>
      <c r="AI23" s="1">
        <f t="shared" si="24"/>
        <v>46.141138479306385</v>
      </c>
      <c r="AJ23" s="1">
        <f t="shared" si="25"/>
        <v>1</v>
      </c>
      <c r="AM23" s="1">
        <f t="shared" si="26"/>
        <v>325.2055197313469</v>
      </c>
      <c r="AN23" s="1">
        <f t="shared" si="1"/>
        <v>15495.131637518407</v>
      </c>
      <c r="AO23" s="1">
        <f t="shared" si="27"/>
        <v>6292.9949021775774</v>
      </c>
      <c r="AP23" s="1">
        <f t="shared" si="28"/>
        <v>12891.921036710763</v>
      </c>
      <c r="AQ23" s="1">
        <f t="shared" si="29"/>
        <v>19184.915938888342</v>
      </c>
      <c r="AR23" s="1">
        <f t="shared" si="30"/>
        <v>3689.7843013699348</v>
      </c>
      <c r="AT23" s="1">
        <f t="shared" si="31"/>
        <v>359.50172981379296</v>
      </c>
      <c r="AU23" s="1">
        <f t="shared" si="32"/>
        <v>17129.249933955991</v>
      </c>
      <c r="AV23" s="1">
        <f t="shared" si="33"/>
        <v>2055.6660049323509</v>
      </c>
    </row>
    <row r="24" spans="1:48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2"/>
        <v>2.9830000000000001</v>
      </c>
      <c r="H24" s="1">
        <f t="shared" si="3"/>
        <v>7.78</v>
      </c>
      <c r="J24" s="3">
        <f t="shared" si="4"/>
        <v>57.78</v>
      </c>
      <c r="L24" s="1">
        <f t="shared" si="5"/>
        <v>50.000624996093798</v>
      </c>
      <c r="M24" s="1">
        <f t="shared" si="6"/>
        <v>4.0280373831775966</v>
      </c>
      <c r="N24" s="1">
        <f t="shared" si="7"/>
        <v>0.65181308411200334</v>
      </c>
      <c r="O24" s="1">
        <f t="shared" si="8"/>
        <v>1.6563876651981995</v>
      </c>
      <c r="P24" s="1">
        <f t="shared" si="9"/>
        <v>42.779907488988457</v>
      </c>
      <c r="Q24" s="1">
        <f t="shared" si="10"/>
        <v>8.8816012932906521</v>
      </c>
      <c r="R24" s="1">
        <f t="shared" si="11"/>
        <v>36.101328573909235</v>
      </c>
      <c r="T24" s="1">
        <f t="shared" si="12"/>
        <v>-114.79</v>
      </c>
      <c r="U24" s="1">
        <f t="shared" si="13"/>
        <v>53.609000000000002</v>
      </c>
      <c r="X24" s="1">
        <f t="shared" si="0"/>
        <v>82.846081989433856</v>
      </c>
      <c r="Y24" s="1">
        <f t="shared" si="14"/>
        <v>123.86060000000001</v>
      </c>
      <c r="Z24" s="1">
        <f t="shared" si="15"/>
        <v>357.33070000000004</v>
      </c>
      <c r="AA24" s="1">
        <f t="shared" si="16"/>
        <v>141.35278</v>
      </c>
      <c r="AB24" s="1">
        <f t="shared" si="17"/>
        <v>314.13246000000004</v>
      </c>
      <c r="AC24" s="1">
        <f t="shared" si="18"/>
        <v>50.650849537725847</v>
      </c>
      <c r="AD24" s="1">
        <f t="shared" si="19"/>
        <v>114.97899870670935</v>
      </c>
      <c r="AE24" s="1">
        <f t="shared" si="20"/>
        <v>132.47117870670934</v>
      </c>
      <c r="AF24" s="1">
        <f t="shared" si="21"/>
        <v>1.378144598530697</v>
      </c>
      <c r="AG24" s="1">
        <f t="shared" si="22"/>
        <v>-4.9656569430887885</v>
      </c>
      <c r="AH24" s="1">
        <f t="shared" si="23"/>
        <v>84.822597012121761</v>
      </c>
      <c r="AI24" s="1">
        <f t="shared" si="24"/>
        <v>48.721268438212526</v>
      </c>
      <c r="AJ24" s="1">
        <f t="shared" si="25"/>
        <v>1</v>
      </c>
      <c r="AK24" s="1" t="s">
        <v>48</v>
      </c>
      <c r="AM24" s="1">
        <f t="shared" si="26"/>
        <v>329.91267085999482</v>
      </c>
      <c r="AN24" s="1">
        <f t="shared" si="1"/>
        <v>16710.357052318868</v>
      </c>
      <c r="AO24" s="1">
        <f t="shared" si="27"/>
        <v>6767.6638638769118</v>
      </c>
      <c r="AP24" s="1">
        <f t="shared" si="28"/>
        <v>13645.193762684597</v>
      </c>
      <c r="AQ24" s="1">
        <f t="shared" si="29"/>
        <v>20412.857626561508</v>
      </c>
      <c r="AR24" s="1">
        <f t="shared" si="30"/>
        <v>3702.5005742426401</v>
      </c>
      <c r="AT24" s="1">
        <f t="shared" si="31"/>
        <v>365.70216228640493</v>
      </c>
      <c r="AU24" s="1">
        <f t="shared" si="32"/>
        <v>18523.125197589696</v>
      </c>
      <c r="AV24" s="1">
        <f t="shared" si="33"/>
        <v>1889.7324289718126</v>
      </c>
    </row>
    <row r="25" spans="1:48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2"/>
        <v>2.552</v>
      </c>
      <c r="H25" s="1">
        <f t="shared" si="3"/>
        <v>7.5529999999999999</v>
      </c>
      <c r="J25" s="3">
        <f t="shared" si="4"/>
        <v>57.552999999999997</v>
      </c>
      <c r="L25" s="1">
        <f t="shared" si="5"/>
        <v>50.000870442423292</v>
      </c>
      <c r="M25" s="1">
        <f t="shared" si="6"/>
        <v>6.0945945945944624</v>
      </c>
      <c r="N25" s="1">
        <f t="shared" si="7"/>
        <v>-5.2301486486480329</v>
      </c>
      <c r="O25" s="1">
        <f t="shared" si="8"/>
        <v>1.2737226277372227</v>
      </c>
      <c r="P25" s="1">
        <f t="shared" si="9"/>
        <v>58.116952554744678</v>
      </c>
      <c r="Q25" s="1">
        <f t="shared" si="10"/>
        <v>6.5700874902812583</v>
      </c>
      <c r="R25" s="1">
        <f t="shared" si="11"/>
        <v>37.426945379956834</v>
      </c>
      <c r="T25" s="1">
        <f t="shared" si="12"/>
        <v>-114.46669999999999</v>
      </c>
      <c r="U25" s="1">
        <f t="shared" si="13"/>
        <v>55.7669</v>
      </c>
      <c r="X25" s="1">
        <f t="shared" si="0"/>
        <v>83.77058233353759</v>
      </c>
      <c r="Y25" s="1">
        <f t="shared" si="14"/>
        <v>129.45374000000001</v>
      </c>
      <c r="Z25" s="1">
        <f t="shared" si="15"/>
        <v>355.27527000000003</v>
      </c>
      <c r="AA25" s="1">
        <f t="shared" si="16"/>
        <v>146.18879800000002</v>
      </c>
      <c r="AB25" s="1">
        <f t="shared" si="17"/>
        <v>311.777874</v>
      </c>
      <c r="AC25" s="1">
        <f t="shared" si="18"/>
        <v>53.359874672889738</v>
      </c>
      <c r="AD25" s="1">
        <f t="shared" si="19"/>
        <v>122.88365250971876</v>
      </c>
      <c r="AE25" s="1">
        <f t="shared" si="20"/>
        <v>139.61871050971877</v>
      </c>
      <c r="AF25" s="1">
        <f t="shared" si="21"/>
        <v>1.3152235988706549</v>
      </c>
      <c r="AG25" s="1">
        <f t="shared" si="22"/>
        <v>-9.2313196164826223</v>
      </c>
      <c r="AH25" s="1">
        <f t="shared" si="23"/>
        <v>88.393520294824441</v>
      </c>
      <c r="AI25" s="1">
        <f t="shared" si="24"/>
        <v>50.966574914867607</v>
      </c>
      <c r="AJ25" s="1">
        <f t="shared" si="25"/>
        <v>1</v>
      </c>
      <c r="AK25" s="1" t="s">
        <v>35</v>
      </c>
      <c r="AM25" s="1">
        <f t="shared" si="26"/>
        <v>334.87501890700605</v>
      </c>
      <c r="AN25" s="1">
        <f t="shared" si="1"/>
        <v>17868.889039959424</v>
      </c>
      <c r="AO25" s="1">
        <f t="shared" si="27"/>
        <v>7232.9317867220461</v>
      </c>
      <c r="AP25" s="1">
        <f t="shared" si="28"/>
        <v>14381.425276053584</v>
      </c>
      <c r="AQ25" s="1">
        <f t="shared" si="29"/>
        <v>21614.357062775631</v>
      </c>
      <c r="AR25" s="1">
        <f t="shared" si="30"/>
        <v>3745.4680228162069</v>
      </c>
      <c r="AT25" s="1">
        <f t="shared" si="31"/>
        <v>372.23874951935602</v>
      </c>
      <c r="AU25" s="1">
        <f t="shared" si="32"/>
        <v>19862.613022746031</v>
      </c>
      <c r="AV25" s="1">
        <f t="shared" si="33"/>
        <v>1751.7440400296</v>
      </c>
    </row>
    <row r="26" spans="1:48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2"/>
        <v>2.101</v>
      </c>
      <c r="H26" s="1">
        <f t="shared" si="3"/>
        <v>7.2789999999999999</v>
      </c>
      <c r="J26" s="3">
        <f t="shared" si="4"/>
        <v>57.278999999999996</v>
      </c>
      <c r="L26" s="1">
        <f t="shared" si="5"/>
        <v>50.000732524634074</v>
      </c>
      <c r="M26" s="1">
        <f t="shared" si="6"/>
        <v>10.466666666666685</v>
      </c>
      <c r="N26" s="1">
        <f t="shared" si="7"/>
        <v>-15.804133333333397</v>
      </c>
      <c r="O26" s="1">
        <f t="shared" si="8"/>
        <v>1.0157232704402597</v>
      </c>
      <c r="P26" s="1">
        <f t="shared" si="9"/>
        <v>68.330323899370683</v>
      </c>
      <c r="Q26" s="1">
        <f t="shared" si="10"/>
        <v>4.4511142277234095</v>
      </c>
      <c r="R26" s="1">
        <f t="shared" si="11"/>
        <v>38.686262250171737</v>
      </c>
      <c r="T26" s="1">
        <f t="shared" si="12"/>
        <v>-114.12769999999999</v>
      </c>
      <c r="U26" s="1">
        <f t="shared" si="13"/>
        <v>57.875700000000002</v>
      </c>
      <c r="X26" s="1">
        <f t="shared" si="0"/>
        <v>84.740468619072431</v>
      </c>
      <c r="Y26" s="1">
        <f t="shared" si="14"/>
        <v>134.98053999999999</v>
      </c>
      <c r="Z26" s="1">
        <f t="shared" si="15"/>
        <v>353.08190999999999</v>
      </c>
      <c r="AA26" s="1">
        <f t="shared" si="16"/>
        <v>150.954094</v>
      </c>
      <c r="AB26" s="1">
        <f t="shared" si="17"/>
        <v>309.29927399999997</v>
      </c>
      <c r="AC26" s="1">
        <f t="shared" si="18"/>
        <v>55.859347088261046</v>
      </c>
      <c r="AD26" s="1">
        <f t="shared" si="19"/>
        <v>130.52942577227657</v>
      </c>
      <c r="AE26" s="1">
        <f t="shared" si="20"/>
        <v>146.50297977227657</v>
      </c>
      <c r="AF26" s="1">
        <f t="shared" si="21"/>
        <v>1.2549296461169923</v>
      </c>
      <c r="AG26" s="1">
        <f t="shared" si="22"/>
        <v>-13.291216596313589</v>
      </c>
      <c r="AH26" s="1">
        <f t="shared" si="23"/>
        <v>91.653009875991131</v>
      </c>
      <c r="AI26" s="1">
        <f t="shared" si="24"/>
        <v>52.966747625819394</v>
      </c>
      <c r="AJ26" s="1">
        <f t="shared" si="25"/>
        <v>1</v>
      </c>
      <c r="AK26" s="1">
        <v>40</v>
      </c>
      <c r="AM26" s="1">
        <f t="shared" si="26"/>
        <v>340.08098053324284</v>
      </c>
      <c r="AN26" s="1">
        <f t="shared" si="1"/>
        <v>18996.701529722559</v>
      </c>
      <c r="AO26" s="1">
        <f t="shared" si="27"/>
        <v>7682.9620009561986</v>
      </c>
      <c r="AP26" s="1">
        <f t="shared" si="28"/>
        <v>15090.539431443351</v>
      </c>
      <c r="AQ26" s="1">
        <f t="shared" si="29"/>
        <v>22773.501432399549</v>
      </c>
      <c r="AR26" s="1">
        <f t="shared" si="30"/>
        <v>3776.7999026769903</v>
      </c>
      <c r="AT26" s="1">
        <f t="shared" si="31"/>
        <v>379.09623351260149</v>
      </c>
      <c r="AU26" s="1">
        <f t="shared" si="32"/>
        <v>21176.068087632866</v>
      </c>
      <c r="AV26" s="1">
        <f t="shared" si="33"/>
        <v>1597.4333447666831</v>
      </c>
    </row>
    <row r="27" spans="1:48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2"/>
        <v>1.63</v>
      </c>
      <c r="H27" s="1">
        <f t="shared" si="3"/>
        <v>6.9610000000000003</v>
      </c>
      <c r="J27" s="3">
        <f t="shared" si="4"/>
        <v>56.960999999999999</v>
      </c>
      <c r="L27" s="1">
        <f t="shared" si="5"/>
        <v>49.999683859000548</v>
      </c>
      <c r="M27" s="1">
        <f t="shared" si="6"/>
        <v>30.499999999999972</v>
      </c>
      <c r="N27" s="1">
        <f t="shared" si="7"/>
        <v>-61.237999999999921</v>
      </c>
      <c r="O27" s="1">
        <f t="shared" si="8"/>
        <v>0.83565459610029302</v>
      </c>
      <c r="P27" s="1">
        <f t="shared" si="9"/>
        <v>75.271635097492393</v>
      </c>
      <c r="Q27" s="1">
        <f t="shared" si="10"/>
        <v>2.3009042208554304</v>
      </c>
      <c r="R27" s="1">
        <f t="shared" si="11"/>
        <v>39.558578736090602</v>
      </c>
      <c r="T27" s="1">
        <f t="shared" si="12"/>
        <v>-113.7706</v>
      </c>
      <c r="U27" s="1">
        <f t="shared" si="13"/>
        <v>59.942</v>
      </c>
      <c r="X27" s="1">
        <f t="shared" si="0"/>
        <v>85.755253905285585</v>
      </c>
      <c r="Y27" s="1">
        <f t="shared" si="14"/>
        <v>140.44866999999999</v>
      </c>
      <c r="Z27" s="1">
        <f t="shared" si="15"/>
        <v>350.74765000000002</v>
      </c>
      <c r="AA27" s="1">
        <f t="shared" si="16"/>
        <v>155.65502000000001</v>
      </c>
      <c r="AB27" s="1">
        <f t="shared" si="17"/>
        <v>306.693712</v>
      </c>
      <c r="AC27" s="1">
        <f t="shared" si="18"/>
        <v>58.411791783843817</v>
      </c>
      <c r="AD27" s="1">
        <f t="shared" si="19"/>
        <v>138.14776577914455</v>
      </c>
      <c r="AE27" s="1">
        <f t="shared" si="20"/>
        <v>153.35411577914456</v>
      </c>
      <c r="AF27" s="1">
        <f t="shared" si="21"/>
        <v>1.1935480861887537</v>
      </c>
      <c r="AG27" s="1">
        <f t="shared" si="22"/>
        <v>-17.440050092557414</v>
      </c>
      <c r="AH27" s="1">
        <f t="shared" si="23"/>
        <v>94.533410633922458</v>
      </c>
      <c r="AI27" s="1">
        <f t="shared" si="24"/>
        <v>54.974831897831855</v>
      </c>
      <c r="AJ27" s="1">
        <f t="shared" si="25"/>
        <v>1</v>
      </c>
      <c r="AK27" s="1" t="s">
        <v>36</v>
      </c>
      <c r="AM27" s="1">
        <f t="shared" si="26"/>
        <v>345.52794203552054</v>
      </c>
      <c r="AN27" s="1">
        <f t="shared" si="1"/>
        <v>20182.906205678883</v>
      </c>
      <c r="AO27" s="1">
        <f t="shared" si="27"/>
        <v>8131.3774937604485</v>
      </c>
      <c r="AP27" s="1">
        <f t="shared" si="28"/>
        <v>15796.240695830787</v>
      </c>
      <c r="AQ27" s="1">
        <f t="shared" si="29"/>
        <v>23927.618189591238</v>
      </c>
      <c r="AR27" s="1">
        <f t="shared" si="30"/>
        <v>3744.7119839123552</v>
      </c>
      <c r="AT27" s="1">
        <f t="shared" si="31"/>
        <v>386.27117140024302</v>
      </c>
      <c r="AU27" s="1">
        <f t="shared" si="32"/>
        <v>22562.791235932444</v>
      </c>
      <c r="AV27" s="1">
        <f t="shared" si="33"/>
        <v>1364.8269536587941</v>
      </c>
    </row>
    <row r="28" spans="1:48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2"/>
        <v>1.1419999999999999</v>
      </c>
      <c r="H28" s="1">
        <f t="shared" si="3"/>
        <v>6.6020000000000003</v>
      </c>
      <c r="J28" s="3">
        <f t="shared" si="4"/>
        <v>56.602000000000004</v>
      </c>
      <c r="L28" s="1">
        <f t="shared" si="5"/>
        <v>50.000461607869184</v>
      </c>
      <c r="M28" s="1">
        <f t="shared" si="6"/>
        <v>-56.111111111108976</v>
      </c>
      <c r="N28" s="1">
        <f t="shared" si="7"/>
        <v>123.13666666666285</v>
      </c>
      <c r="O28" s="1">
        <f t="shared" si="8"/>
        <v>0.69346733668341098</v>
      </c>
      <c r="P28" s="1">
        <f t="shared" si="9"/>
        <v>80.630502512563112</v>
      </c>
      <c r="Q28" s="1">
        <f t="shared" si="10"/>
        <v>0.37414382181505007</v>
      </c>
      <c r="R28" s="1">
        <f t="shared" si="11"/>
        <v>40.57470777593219</v>
      </c>
      <c r="T28" s="1">
        <f t="shared" si="12"/>
        <v>-113.39990000000002</v>
      </c>
      <c r="U28" s="1">
        <f t="shared" si="13"/>
        <v>61.965500000000006</v>
      </c>
      <c r="X28" s="1">
        <f t="shared" si="0"/>
        <v>86.806241977521381</v>
      </c>
      <c r="Y28" s="1">
        <f t="shared" si="14"/>
        <v>145.86008000000001</v>
      </c>
      <c r="Z28" s="1">
        <f t="shared" si="15"/>
        <v>348.29445000000004</v>
      </c>
      <c r="AA28" s="1">
        <f t="shared" si="16"/>
        <v>160.29547000000002</v>
      </c>
      <c r="AB28" s="1">
        <f t="shared" si="17"/>
        <v>303.98113800000004</v>
      </c>
      <c r="AC28" s="1">
        <f t="shared" si="18"/>
        <v>60.617630350666808</v>
      </c>
      <c r="AD28" s="1">
        <f t="shared" si="19"/>
        <v>145.48593617818497</v>
      </c>
      <c r="AE28" s="1">
        <f t="shared" si="20"/>
        <v>159.92132617818498</v>
      </c>
      <c r="AF28" s="1">
        <f t="shared" si="21"/>
        <v>1.1361925570938383</v>
      </c>
      <c r="AG28" s="1">
        <f t="shared" si="22"/>
        <v>-21.277293851575934</v>
      </c>
      <c r="AH28" s="1">
        <f t="shared" si="23"/>
        <v>97.193718328973006</v>
      </c>
      <c r="AI28" s="1">
        <f t="shared" si="24"/>
        <v>56.619010553040816</v>
      </c>
      <c r="AJ28" s="1">
        <f t="shared" si="25"/>
        <v>1</v>
      </c>
      <c r="AK28" s="1">
        <v>3.6</v>
      </c>
      <c r="AM28" s="1">
        <f t="shared" si="26"/>
        <v>351.16922561205337</v>
      </c>
      <c r="AN28" s="1">
        <f t="shared" si="1"/>
        <v>21287.046308681365</v>
      </c>
      <c r="AO28" s="1">
        <f t="shared" si="27"/>
        <v>8563.3022034479673</v>
      </c>
      <c r="AP28" s="1">
        <f t="shared" si="28"/>
        <v>16472.696202983945</v>
      </c>
      <c r="AQ28" s="1">
        <f t="shared" si="29"/>
        <v>25035.998406431914</v>
      </c>
      <c r="AR28" s="1">
        <f t="shared" si="30"/>
        <v>3748.952097750549</v>
      </c>
      <c r="AT28" s="1">
        <f t="shared" si="31"/>
        <v>393.70207746617899</v>
      </c>
      <c r="AU28" s="1">
        <f t="shared" si="32"/>
        <v>23865.287000134427</v>
      </c>
      <c r="AV28" s="1">
        <f t="shared" si="33"/>
        <v>1170.711406297487</v>
      </c>
    </row>
    <row r="29" spans="1:48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2"/>
        <v>0.63700000000000001</v>
      </c>
      <c r="H29" s="1">
        <f t="shared" si="3"/>
        <v>6.2039999999999997</v>
      </c>
      <c r="J29" s="3">
        <f t="shared" si="4"/>
        <v>56.204000000000001</v>
      </c>
      <c r="L29" s="1">
        <f t="shared" si="5"/>
        <v>50.000816003341384</v>
      </c>
      <c r="M29" s="1">
        <f t="shared" si="6"/>
        <v>-16.218749999999986</v>
      </c>
      <c r="N29" s="1">
        <f t="shared" si="7"/>
        <v>35.519156249999988</v>
      </c>
      <c r="O29" s="1">
        <f t="shared" si="8"/>
        <v>0.58620689655171876</v>
      </c>
      <c r="P29" s="1">
        <f t="shared" si="9"/>
        <v>84.462896551724384</v>
      </c>
      <c r="Q29" s="1">
        <f t="shared" si="10"/>
        <v>-1.4562292722026384</v>
      </c>
      <c r="R29" s="1">
        <f t="shared" si="11"/>
        <v>41.377796633536512</v>
      </c>
      <c r="T29" s="1">
        <f t="shared" si="12"/>
        <v>-113.01049999999999</v>
      </c>
      <c r="U29" s="1">
        <f t="shared" si="13"/>
        <v>63.947900000000004</v>
      </c>
      <c r="X29" s="1">
        <f t="shared" si="0"/>
        <v>87.894715294265566</v>
      </c>
      <c r="Y29" s="1">
        <f t="shared" si="14"/>
        <v>151.20814999999999</v>
      </c>
      <c r="Z29" s="1">
        <f t="shared" si="15"/>
        <v>345.71132000000006</v>
      </c>
      <c r="AA29" s="1">
        <f t="shared" si="16"/>
        <v>164.86819800000001</v>
      </c>
      <c r="AB29" s="1">
        <f t="shared" si="17"/>
        <v>301.15255000000002</v>
      </c>
      <c r="AC29" s="1">
        <f t="shared" si="18"/>
        <v>62.787804079907602</v>
      </c>
      <c r="AD29" s="1">
        <f t="shared" si="19"/>
        <v>152.66437927220264</v>
      </c>
      <c r="AE29" s="1">
        <f t="shared" si="20"/>
        <v>166.32442727220266</v>
      </c>
      <c r="AF29" s="1">
        <f t="shared" si="21"/>
        <v>1.0800272981609251</v>
      </c>
      <c r="AG29" s="1">
        <f t="shared" si="22"/>
        <v>-25.021216032478506</v>
      </c>
      <c r="AH29" s="1">
        <f t="shared" si="23"/>
        <v>99.57573250900279</v>
      </c>
      <c r="AI29" s="1">
        <f t="shared" si="24"/>
        <v>58.197935875466278</v>
      </c>
      <c r="AJ29" s="1">
        <f t="shared" si="25"/>
        <v>1</v>
      </c>
      <c r="AM29" s="1">
        <f t="shared" si="26"/>
        <v>357.0117149870095</v>
      </c>
      <c r="AN29" s="1">
        <f t="shared" si="1"/>
        <v>22415.981614836164</v>
      </c>
      <c r="AO29" s="1">
        <f t="shared" si="27"/>
        <v>8985.825363961847</v>
      </c>
      <c r="AP29" s="1">
        <f t="shared" si="28"/>
        <v>17132.247631173235</v>
      </c>
      <c r="AQ29" s="1">
        <f t="shared" si="29"/>
        <v>26118.07299513508</v>
      </c>
      <c r="AR29" s="1">
        <f t="shared" si="30"/>
        <v>3702.0913802989162</v>
      </c>
      <c r="AT29" s="1">
        <f t="shared" si="31"/>
        <v>401.39801920488708</v>
      </c>
      <c r="AU29" s="1">
        <f t="shared" si="32"/>
        <v>25202.900187899439</v>
      </c>
      <c r="AV29" s="1">
        <f t="shared" si="33"/>
        <v>915.17280723564181</v>
      </c>
    </row>
    <row r="30" spans="1:48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2"/>
        <v>0.11799999999999999</v>
      </c>
      <c r="H30" s="1">
        <f t="shared" si="3"/>
        <v>5.7690000000000001</v>
      </c>
      <c r="J30" s="3">
        <f t="shared" si="4"/>
        <v>55.768999999999998</v>
      </c>
      <c r="L30" s="1">
        <f t="shared" si="5"/>
        <v>50.000745794437904</v>
      </c>
      <c r="M30" s="1">
        <f t="shared" si="6"/>
        <v>-9.8888888888888395</v>
      </c>
      <c r="N30" s="1">
        <f t="shared" si="7"/>
        <v>20.241111111111127</v>
      </c>
      <c r="O30" s="1">
        <f t="shared" si="8"/>
        <v>0.49469214437367781</v>
      </c>
      <c r="P30" s="1">
        <f t="shared" si="9"/>
        <v>87.610182590233322</v>
      </c>
      <c r="Q30" s="1">
        <f t="shared" si="10"/>
        <v>-3.2440191521265018</v>
      </c>
      <c r="R30" s="1">
        <f t="shared" si="11"/>
        <v>42.20030050436192</v>
      </c>
      <c r="T30" s="1">
        <f t="shared" si="12"/>
        <v>-112.59939999999999</v>
      </c>
      <c r="U30" s="1">
        <f t="shared" si="13"/>
        <v>65.891199999999998</v>
      </c>
      <c r="X30" s="1">
        <f t="shared" si="0"/>
        <v>89.020342561686419</v>
      </c>
      <c r="Y30" s="1">
        <f t="shared" si="14"/>
        <v>156.49588</v>
      </c>
      <c r="Z30" s="1">
        <f t="shared" si="15"/>
        <v>343.00026000000003</v>
      </c>
      <c r="AA30" s="1">
        <f t="shared" si="16"/>
        <v>169.376204</v>
      </c>
      <c r="AB30" s="1">
        <f t="shared" si="17"/>
        <v>298.209948</v>
      </c>
      <c r="AC30" s="1">
        <f t="shared" si="18"/>
        <v>64.701388232971397</v>
      </c>
      <c r="AD30" s="1">
        <f t="shared" si="19"/>
        <v>159.7398991521265</v>
      </c>
      <c r="AE30" s="1">
        <f t="shared" si="20"/>
        <v>172.6202231521265</v>
      </c>
      <c r="AF30" s="1">
        <f t="shared" si="21"/>
        <v>1.0254789785983016</v>
      </c>
      <c r="AG30" s="1">
        <f t="shared" si="22"/>
        <v>-28.632565944983895</v>
      </c>
      <c r="AH30" s="1">
        <f t="shared" si="23"/>
        <v>101.71241129721298</v>
      </c>
      <c r="AI30" s="1">
        <f t="shared" si="24"/>
        <v>59.512110792851061</v>
      </c>
      <c r="AJ30" s="1">
        <f t="shared" si="25"/>
        <v>1</v>
      </c>
      <c r="AK30" s="1" t="s">
        <v>49</v>
      </c>
      <c r="AM30" s="1">
        <f t="shared" si="26"/>
        <v>363.05363190761767</v>
      </c>
      <c r="AN30" s="1">
        <f t="shared" si="1"/>
        <v>23490.073987445063</v>
      </c>
      <c r="AO30" s="1">
        <f t="shared" si="27"/>
        <v>9402.2904640941651</v>
      </c>
      <c r="AP30" s="1">
        <f t="shared" si="28"/>
        <v>17780.746085784791</v>
      </c>
      <c r="AQ30" s="1">
        <f t="shared" si="29"/>
        <v>27183.036549878954</v>
      </c>
      <c r="AR30" s="1">
        <f t="shared" si="30"/>
        <v>3692.9625624338914</v>
      </c>
      <c r="AT30" s="1">
        <f t="shared" si="31"/>
        <v>409.35665423645952</v>
      </c>
      <c r="AU30" s="1">
        <f t="shared" si="32"/>
        <v>26485.943811503403</v>
      </c>
      <c r="AV30" s="1">
        <f t="shared" si="33"/>
        <v>697.09273837555156</v>
      </c>
    </row>
    <row r="31" spans="1:48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3"/>
        <v>5.298</v>
      </c>
      <c r="J31" s="3">
        <f t="shared" si="4"/>
        <v>55.298000000000002</v>
      </c>
      <c r="L31" s="1">
        <f t="shared" si="5"/>
        <v>50.000264419300827</v>
      </c>
      <c r="M31" s="1">
        <f t="shared" si="6"/>
        <v>-7.3783783783783949</v>
      </c>
      <c r="N31" s="1">
        <f t="shared" si="7"/>
        <v>12.892594594594575</v>
      </c>
      <c r="O31" s="1">
        <f t="shared" si="8"/>
        <v>0.42345924453280498</v>
      </c>
      <c r="P31" s="1">
        <f t="shared" si="9"/>
        <v>89.82497017892635</v>
      </c>
      <c r="Q31" s="1">
        <f t="shared" si="10"/>
        <v>-4.9304009710743646</v>
      </c>
      <c r="R31" s="1">
        <f t="shared" si="11"/>
        <v>42.824661219008213</v>
      </c>
      <c r="T31" s="1">
        <f t="shared" si="12"/>
        <v>-112.16759999999999</v>
      </c>
      <c r="U31" s="1">
        <f t="shared" si="13"/>
        <v>67.796400000000006</v>
      </c>
      <c r="X31" s="1">
        <f t="shared" si="0"/>
        <v>90.178997325984938</v>
      </c>
      <c r="Y31" s="1">
        <f t="shared" si="14"/>
        <v>161.72227000000001</v>
      </c>
      <c r="Z31" s="1">
        <f t="shared" si="15"/>
        <v>340.16227000000003</v>
      </c>
      <c r="AA31" s="1">
        <f t="shared" si="16"/>
        <v>173.818488</v>
      </c>
      <c r="AB31" s="1">
        <f t="shared" si="17"/>
        <v>295.15433200000007</v>
      </c>
      <c r="AC31" s="1">
        <f t="shared" si="18"/>
        <v>66.597725497387941</v>
      </c>
      <c r="AD31" s="1">
        <f t="shared" si="19"/>
        <v>166.65267097107437</v>
      </c>
      <c r="AE31" s="1">
        <f t="shared" si="20"/>
        <v>178.74888897107436</v>
      </c>
      <c r="AF31" s="1">
        <f t="shared" si="21"/>
        <v>0.97231156781394135</v>
      </c>
      <c r="AG31" s="1">
        <f t="shared" si="22"/>
        <v>-32.134301305471737</v>
      </c>
      <c r="AH31" s="1">
        <f t="shared" si="23"/>
        <v>103.61285783662149</v>
      </c>
      <c r="AI31" s="1">
        <f t="shared" si="24"/>
        <v>60.788196617613274</v>
      </c>
      <c r="AJ31" s="1">
        <f t="shared" si="25"/>
        <v>1</v>
      </c>
      <c r="AK31" s="1" t="s">
        <v>35</v>
      </c>
      <c r="AM31" s="1">
        <f t="shared" si="26"/>
        <v>369.27282722046641</v>
      </c>
      <c r="AN31" s="1">
        <f t="shared" si="1"/>
        <v>24592.730380872988</v>
      </c>
      <c r="AO31" s="1">
        <f t="shared" si="27"/>
        <v>9809.1762133574375</v>
      </c>
      <c r="AP31" s="1">
        <f t="shared" si="28"/>
        <v>18412.029308465517</v>
      </c>
      <c r="AQ31" s="1">
        <f t="shared" si="29"/>
        <v>28221.205521822954</v>
      </c>
      <c r="AR31" s="1">
        <f t="shared" si="30"/>
        <v>3628.4751409499659</v>
      </c>
      <c r="AT31" s="1">
        <f t="shared" si="31"/>
        <v>417.54880688195573</v>
      </c>
      <c r="AU31" s="1">
        <f t="shared" si="32"/>
        <v>27807.800822486337</v>
      </c>
      <c r="AV31" s="1">
        <f t="shared" si="33"/>
        <v>413.40469933661734</v>
      </c>
    </row>
    <row r="32" spans="1:48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34">A32*(-1)</f>
        <v>-0.96199999999999997</v>
      </c>
      <c r="H32" s="1">
        <f t="shared" si="3"/>
        <v>4.7949999999999999</v>
      </c>
      <c r="J32" s="3">
        <f t="shared" si="4"/>
        <v>54.795000000000002</v>
      </c>
      <c r="L32" s="1">
        <f t="shared" si="5"/>
        <v>50.000632036005307</v>
      </c>
      <c r="M32" s="1">
        <f t="shared" si="6"/>
        <v>-6.1428571428570695</v>
      </c>
      <c r="N32" s="1">
        <f t="shared" si="7"/>
        <v>7.6422857142858973</v>
      </c>
      <c r="O32" s="1">
        <f t="shared" si="8"/>
        <v>0.3614232209737861</v>
      </c>
      <c r="P32" s="1">
        <f t="shared" si="9"/>
        <v>91.610462546816336</v>
      </c>
      <c r="Q32" s="1">
        <f t="shared" si="10"/>
        <v>-6.4548399004648171</v>
      </c>
      <c r="R32" s="1">
        <f t="shared" si="11"/>
        <v>43.472302245712065</v>
      </c>
      <c r="T32" s="1">
        <f t="shared" si="12"/>
        <v>-111.717</v>
      </c>
      <c r="U32" s="1">
        <f t="shared" si="13"/>
        <v>69.66279999999999</v>
      </c>
      <c r="X32" s="1">
        <f t="shared" si="0"/>
        <v>91.365315611779067</v>
      </c>
      <c r="Y32" s="1">
        <f t="shared" si="14"/>
        <v>166.88229999999999</v>
      </c>
      <c r="Z32" s="1">
        <f t="shared" si="15"/>
        <v>337.21364</v>
      </c>
      <c r="AA32" s="1">
        <f t="shared" si="16"/>
        <v>178.19199599999999</v>
      </c>
      <c r="AB32" s="1">
        <f t="shared" si="17"/>
        <v>292.00130000000001</v>
      </c>
      <c r="AC32" s="1">
        <f>AJ32*((AG32-Q32)^2+(AH32-R32)^2)^0.5</f>
        <v>68.314156786360883</v>
      </c>
      <c r="AD32" s="1">
        <f t="shared" si="19"/>
        <v>173.33713990046479</v>
      </c>
      <c r="AE32" s="1">
        <f t="shared" si="20"/>
        <v>184.64683590046479</v>
      </c>
      <c r="AF32" s="1">
        <f t="shared" si="21"/>
        <v>0.92219887018914859</v>
      </c>
      <c r="AG32" s="1">
        <f t="shared" si="22"/>
        <v>-35.393054906535497</v>
      </c>
      <c r="AH32" s="1">
        <f t="shared" si="23"/>
        <v>105.35447843315656</v>
      </c>
      <c r="AI32" s="1">
        <f t="shared" si="24"/>
        <v>61.882176187444493</v>
      </c>
      <c r="AJ32" s="1">
        <f t="shared" si="25"/>
        <v>1</v>
      </c>
      <c r="AK32" s="1">
        <v>27</v>
      </c>
      <c r="AM32" s="1">
        <f t="shared" si="26"/>
        <v>375.64050925129499</v>
      </c>
      <c r="AN32" s="1">
        <f t="shared" si="1"/>
        <v>25661.564644301412</v>
      </c>
      <c r="AO32" s="1">
        <f t="shared" si="27"/>
        <v>10202.624054541358</v>
      </c>
      <c r="AP32" s="1">
        <f t="shared" si="28"/>
        <v>19019.547331927377</v>
      </c>
      <c r="AQ32" s="1">
        <f t="shared" si="29"/>
        <v>29222.171386468734</v>
      </c>
      <c r="AR32" s="1">
        <f t="shared" si="30"/>
        <v>3560.6067421673215</v>
      </c>
      <c r="AT32" s="1">
        <f t="shared" si="31"/>
        <v>425.93655168983452</v>
      </c>
      <c r="AU32" s="1">
        <f t="shared" si="32"/>
        <v>29097.49637318126</v>
      </c>
      <c r="AV32" s="1">
        <f t="shared" si="33"/>
        <v>124.67501328747312</v>
      </c>
    </row>
    <row r="33" spans="1:48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34"/>
        <v>-1.5209999999999999</v>
      </c>
      <c r="H33" s="1">
        <f t="shared" si="3"/>
        <v>4.2610000000000001</v>
      </c>
      <c r="J33" s="3">
        <f t="shared" si="4"/>
        <v>54.261000000000003</v>
      </c>
      <c r="L33" s="1">
        <f t="shared" si="5"/>
        <v>50.000593846473471</v>
      </c>
      <c r="M33" s="1">
        <f t="shared" si="6"/>
        <v>-5.3364485981308771</v>
      </c>
      <c r="N33" s="1">
        <f t="shared" si="7"/>
        <v>3.4164112149531398</v>
      </c>
      <c r="O33" s="1">
        <f t="shared" si="8"/>
        <v>0.30728241563054626</v>
      </c>
      <c r="P33" s="1">
        <f t="shared" si="9"/>
        <v>93.014319715808384</v>
      </c>
      <c r="Q33" s="1">
        <f t="shared" si="10"/>
        <v>-7.9378259065132344</v>
      </c>
      <c r="R33" s="1">
        <f t="shared" si="11"/>
        <v>44.068005538496074</v>
      </c>
      <c r="T33" s="1">
        <f t="shared" si="12"/>
        <v>-111.2437</v>
      </c>
      <c r="U33" s="1">
        <f t="shared" si="13"/>
        <v>71.496100000000013</v>
      </c>
      <c r="X33" s="1">
        <f t="shared" si="0"/>
        <v>92.582163729845931</v>
      </c>
      <c r="Y33" s="1">
        <f t="shared" si="14"/>
        <v>171.98299000000003</v>
      </c>
      <c r="Z33" s="1">
        <f t="shared" si="15"/>
        <v>334.14308000000005</v>
      </c>
      <c r="AA33" s="1">
        <f t="shared" si="16"/>
        <v>182.50178200000002</v>
      </c>
      <c r="AB33" s="1">
        <f t="shared" si="17"/>
        <v>288.74025400000005</v>
      </c>
      <c r="AC33" s="1">
        <f t="shared" si="18"/>
        <v>69.890679599456348</v>
      </c>
      <c r="AD33" s="1">
        <f t="shared" si="19"/>
        <v>179.92081590651327</v>
      </c>
      <c r="AE33" s="1">
        <f t="shared" si="20"/>
        <v>190.43960790651326</v>
      </c>
      <c r="AF33" s="1">
        <f t="shared" si="21"/>
        <v>0.87347701938906197</v>
      </c>
      <c r="AG33" s="1">
        <f t="shared" si="22"/>
        <v>-38.538704771026232</v>
      </c>
      <c r="AH33" s="1">
        <f t="shared" si="23"/>
        <v>106.90345180565697</v>
      </c>
      <c r="AI33" s="1">
        <f t="shared" si="24"/>
        <v>62.835446267160897</v>
      </c>
      <c r="AJ33" s="1">
        <f t="shared" si="25"/>
        <v>1</v>
      </c>
      <c r="AK33" s="1" t="s">
        <v>36</v>
      </c>
      <c r="AM33" s="1">
        <f t="shared" si="26"/>
        <v>382.17206320983064</v>
      </c>
      <c r="AN33" s="1">
        <f t="shared" si="1"/>
        <v>26710.265221661452</v>
      </c>
      <c r="AO33" s="1">
        <f t="shared" si="27"/>
        <v>10590.139224257371</v>
      </c>
      <c r="AP33" s="1">
        <f t="shared" si="28"/>
        <v>19616.231812410399</v>
      </c>
      <c r="AQ33" s="1">
        <f t="shared" si="29"/>
        <v>30206.37103666777</v>
      </c>
      <c r="AR33" s="1">
        <f t="shared" si="30"/>
        <v>3496.1058150063182</v>
      </c>
      <c r="AT33" s="1">
        <f t="shared" si="31"/>
        <v>434.54015462381449</v>
      </c>
      <c r="AU33" s="1">
        <f t="shared" si="32"/>
        <v>30370.306719911237</v>
      </c>
      <c r="AV33" s="1">
        <f t="shared" si="33"/>
        <v>-163.93568324346779</v>
      </c>
    </row>
    <row r="34" spans="1:48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34"/>
        <v>-2.0920000000000001</v>
      </c>
      <c r="H34" s="1">
        <f t="shared" si="3"/>
        <v>3.698</v>
      </c>
      <c r="J34" s="3">
        <f t="shared" si="4"/>
        <v>53.698</v>
      </c>
      <c r="L34" s="1">
        <f t="shared" si="5"/>
        <v>50.000524247251647</v>
      </c>
      <c r="M34" s="1">
        <f t="shared" si="6"/>
        <v>-4.7704918032786914</v>
      </c>
      <c r="N34" s="1">
        <f t="shared" si="7"/>
        <v>-0.26816393442624786</v>
      </c>
      <c r="O34" s="1">
        <f t="shared" si="8"/>
        <v>0.26057529610829039</v>
      </c>
      <c r="P34" s="1">
        <f t="shared" si="9"/>
        <v>94.046712351945885</v>
      </c>
      <c r="Q34" s="1">
        <f t="shared" si="10"/>
        <v>-9.3732477050310159</v>
      </c>
      <c r="R34" s="1">
        <f t="shared" si="11"/>
        <v>44.580919379738134</v>
      </c>
      <c r="T34" s="1">
        <f t="shared" si="12"/>
        <v>-110.7491</v>
      </c>
      <c r="U34" s="1">
        <f t="shared" si="13"/>
        <v>73.294699999999992</v>
      </c>
      <c r="X34" s="1">
        <f t="shared" si="0"/>
        <v>93.824785845212546</v>
      </c>
      <c r="Y34" s="1">
        <f t="shared" si="14"/>
        <v>177.01766999999998</v>
      </c>
      <c r="Z34" s="1">
        <f t="shared" si="15"/>
        <v>330.95856000000003</v>
      </c>
      <c r="AA34" s="1">
        <f t="shared" si="16"/>
        <v>186.74249399999999</v>
      </c>
      <c r="AB34" s="1">
        <f t="shared" si="17"/>
        <v>285.37914200000006</v>
      </c>
      <c r="AC34" s="1">
        <f t="shared" si="18"/>
        <v>71.366504357766871</v>
      </c>
      <c r="AD34" s="1">
        <f t="shared" si="19"/>
        <v>186.390917705031</v>
      </c>
      <c r="AE34" s="1">
        <f t="shared" si="20"/>
        <v>196.11574170503101</v>
      </c>
      <c r="AF34" s="1">
        <f t="shared" si="21"/>
        <v>0.82615328252937825</v>
      </c>
      <c r="AG34" s="1">
        <f t="shared" si="22"/>
        <v>-41.574542115860893</v>
      </c>
      <c r="AH34" s="1">
        <f t="shared" si="23"/>
        <v>108.26965136989645</v>
      </c>
      <c r="AI34" s="1">
        <f>AH34-R34</f>
        <v>63.688731990158317</v>
      </c>
      <c r="AJ34" s="1">
        <f t="shared" si="25"/>
        <v>1</v>
      </c>
      <c r="AK34" s="1">
        <v>2.0299999999999998</v>
      </c>
      <c r="AM34" s="1">
        <f t="shared" si="26"/>
        <v>388.84196167627255</v>
      </c>
      <c r="AN34" s="1">
        <f t="shared" si="1"/>
        <v>27750.291552452323</v>
      </c>
      <c r="AO34" s="1">
        <f t="shared" si="27"/>
        <v>10970.969416118125</v>
      </c>
      <c r="AP34" s="1">
        <f t="shared" si="28"/>
        <v>20200.90197432672</v>
      </c>
      <c r="AQ34" s="1">
        <f t="shared" si="29"/>
        <v>31171.871390444845</v>
      </c>
      <c r="AR34" s="1">
        <f t="shared" si="30"/>
        <v>3421.5798379925218</v>
      </c>
      <c r="AT34" s="1">
        <f t="shared" si="31"/>
        <v>443.32599002830256</v>
      </c>
      <c r="AU34" s="1">
        <f t="shared" si="32"/>
        <v>31638.626199266168</v>
      </c>
      <c r="AV34" s="1">
        <f t="shared" si="33"/>
        <v>-466.75480882132251</v>
      </c>
    </row>
    <row r="35" spans="1:48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34"/>
        <v>-2.6739999999999999</v>
      </c>
      <c r="H35" s="1">
        <f t="shared" si="3"/>
        <v>3.1070000000000002</v>
      </c>
      <c r="J35" s="3">
        <f t="shared" si="4"/>
        <v>53.106999999999999</v>
      </c>
      <c r="L35" s="1">
        <f t="shared" si="5"/>
        <v>50.000421798220863</v>
      </c>
      <c r="M35" s="1">
        <f t="shared" si="6"/>
        <v>-4.4179104477611837</v>
      </c>
      <c r="N35" s="1">
        <f t="shared" si="7"/>
        <v>-4.0303880597014263</v>
      </c>
      <c r="O35" s="1">
        <f t="shared" si="8"/>
        <v>0.22077922077921966</v>
      </c>
      <c r="P35" s="1">
        <f t="shared" si="9"/>
        <v>94.72418181818189</v>
      </c>
      <c r="Q35" s="1">
        <f t="shared" si="10"/>
        <v>-10.644662279052302</v>
      </c>
      <c r="R35" s="1">
        <f t="shared" si="11"/>
        <v>45.011970665663824</v>
      </c>
      <c r="T35" s="1">
        <f t="shared" si="12"/>
        <v>-110.23220000000001</v>
      </c>
      <c r="U35" s="1">
        <f t="shared" si="13"/>
        <v>75.059600000000003</v>
      </c>
      <c r="X35" s="1">
        <f t="shared" si="0"/>
        <v>95.091884643222826</v>
      </c>
      <c r="Y35" s="1">
        <f t="shared" si="14"/>
        <v>181.98734000000002</v>
      </c>
      <c r="Z35" s="1">
        <f t="shared" si="15"/>
        <v>327.66108000000003</v>
      </c>
      <c r="AA35" s="1">
        <f t="shared" si="16"/>
        <v>190.915132</v>
      </c>
      <c r="AB35" s="1">
        <f t="shared" si="17"/>
        <v>281.91896400000002</v>
      </c>
      <c r="AC35" s="1">
        <f t="shared" si="18"/>
        <v>72.805552977389738</v>
      </c>
      <c r="AD35" s="1">
        <f t="shared" si="19"/>
        <v>192.63200227905233</v>
      </c>
      <c r="AE35" s="1">
        <f t="shared" si="20"/>
        <v>201.55979427905231</v>
      </c>
      <c r="AF35" s="1">
        <f t="shared" si="21"/>
        <v>0.78130701466040176</v>
      </c>
      <c r="AG35" s="1">
        <f t="shared" si="22"/>
        <v>-44.40880289029343</v>
      </c>
      <c r="AH35" s="1">
        <f t="shared" si="23"/>
        <v>109.51492682371786</v>
      </c>
      <c r="AI35" s="1">
        <f t="shared" si="24"/>
        <v>64.502956158054033</v>
      </c>
      <c r="AJ35" s="1">
        <f t="shared" si="25"/>
        <v>1</v>
      </c>
      <c r="AM35" s="1">
        <f t="shared" si="26"/>
        <v>395.64324118447252</v>
      </c>
      <c r="AN35" s="1">
        <f t="shared" si="1"/>
        <v>28805.024956202298</v>
      </c>
      <c r="AO35" s="1">
        <f t="shared" si="27"/>
        <v>11338.31965414502</v>
      </c>
      <c r="AP35" s="1">
        <f t="shared" si="28"/>
        <v>20761.666609713786</v>
      </c>
      <c r="AQ35" s="1">
        <f t="shared" si="29"/>
        <v>32099.986263858806</v>
      </c>
      <c r="AR35" s="1">
        <f t="shared" si="30"/>
        <v>3294.9613076565074</v>
      </c>
      <c r="AT35" s="1">
        <f t="shared" si="31"/>
        <v>452.28488536975448</v>
      </c>
      <c r="AU35" s="1">
        <f t="shared" si="32"/>
        <v>32928.851182660306</v>
      </c>
      <c r="AV35" s="1">
        <f t="shared" si="33"/>
        <v>-828.86491880150061</v>
      </c>
    </row>
    <row r="36" spans="1:48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34"/>
        <v>-3.266</v>
      </c>
      <c r="H36" s="1">
        <f t="shared" si="3"/>
        <v>2.4910000000000001</v>
      </c>
      <c r="J36" s="3">
        <f t="shared" si="4"/>
        <v>52.491</v>
      </c>
      <c r="L36" s="1">
        <f t="shared" si="5"/>
        <v>50.000299039105755</v>
      </c>
      <c r="M36" s="1">
        <f t="shared" si="6"/>
        <v>-4.130136986301399</v>
      </c>
      <c r="N36" s="1">
        <f t="shared" si="7"/>
        <v>-7.5365273972604783</v>
      </c>
      <c r="O36" s="1">
        <f t="shared" si="8"/>
        <v>0.1812499999999993</v>
      </c>
      <c r="P36" s="1">
        <f t="shared" si="9"/>
        <v>95.369400000000027</v>
      </c>
      <c r="Q36" s="1">
        <f t="shared" si="10"/>
        <v>-11.934202116885386</v>
      </c>
      <c r="R36" s="1">
        <f t="shared" si="11"/>
        <v>45.521625866314537</v>
      </c>
      <c r="T36" s="1">
        <f t="shared" si="12"/>
        <v>-109.69200000000001</v>
      </c>
      <c r="U36" s="1">
        <f t="shared" si="13"/>
        <v>76.793800000000005</v>
      </c>
      <c r="X36" s="1">
        <f t="shared" si="0"/>
        <v>96.383308546864058</v>
      </c>
      <c r="Y36" s="1">
        <f t="shared" si="14"/>
        <v>186.893</v>
      </c>
      <c r="Z36" s="1">
        <f t="shared" si="15"/>
        <v>324.25363999999996</v>
      </c>
      <c r="AA36" s="1">
        <f t="shared" si="16"/>
        <v>195.02069600000002</v>
      </c>
      <c r="AB36" s="1">
        <f t="shared" si="17"/>
        <v>278.36272000000002</v>
      </c>
      <c r="AC36" s="1">
        <f t="shared" si="18"/>
        <v>73.9974230454457</v>
      </c>
      <c r="AD36" s="1">
        <f t="shared" si="19"/>
        <v>198.82720211688539</v>
      </c>
      <c r="AE36" s="1">
        <f t="shared" si="20"/>
        <v>206.9548981168854</v>
      </c>
      <c r="AF36" s="1">
        <f t="shared" si="21"/>
        <v>0.73795003879339216</v>
      </c>
      <c r="AG36" s="1">
        <f t="shared" si="22"/>
        <v>-47.122692110785884</v>
      </c>
      <c r="AH36" s="1">
        <f t="shared" si="23"/>
        <v>110.61685448804859</v>
      </c>
      <c r="AI36" s="1">
        <f t="shared" si="24"/>
        <v>65.095228621734051</v>
      </c>
      <c r="AJ36" s="1">
        <f t="shared" si="25"/>
        <v>1</v>
      </c>
      <c r="AK36" s="1" t="s">
        <v>166</v>
      </c>
      <c r="AL36" s="1">
        <f>SUM(AR11:AR89)</f>
        <v>98789.9169032356</v>
      </c>
      <c r="AM36" s="1">
        <f t="shared" si="26"/>
        <v>402.57508812965716</v>
      </c>
      <c r="AN36" s="1">
        <f t="shared" si="1"/>
        <v>29789.519103887826</v>
      </c>
      <c r="AO36" s="1">
        <f t="shared" si="27"/>
        <v>11702.969116599874</v>
      </c>
      <c r="AP36" s="1">
        <f t="shared" si="28"/>
        <v>21317.389280529784</v>
      </c>
      <c r="AQ36" s="1">
        <f t="shared" si="29"/>
        <v>33020.358397129661</v>
      </c>
      <c r="AR36" s="1">
        <f t="shared" si="30"/>
        <v>3230.8392932418355</v>
      </c>
      <c r="AT36" s="1">
        <f t="shared" si="31"/>
        <v>461.41576893805944</v>
      </c>
      <c r="AU36" s="1">
        <f t="shared" si="32"/>
        <v>34143.577853949209</v>
      </c>
      <c r="AV36" s="1">
        <f t="shared" si="33"/>
        <v>-1123.2194568195482</v>
      </c>
    </row>
    <row r="37" spans="1:48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34"/>
        <v>-3.8690000000000002</v>
      </c>
      <c r="H37" s="1">
        <f t="shared" si="3"/>
        <v>1.851</v>
      </c>
      <c r="J37" s="3">
        <f t="shared" si="4"/>
        <v>51.850999999999999</v>
      </c>
      <c r="L37" s="1">
        <f t="shared" si="5"/>
        <v>50.000428048167748</v>
      </c>
      <c r="M37" s="1">
        <f t="shared" si="6"/>
        <v>-3.923076923076906</v>
      </c>
      <c r="N37" s="1">
        <f t="shared" si="7"/>
        <v>-11.127692307692165</v>
      </c>
      <c r="O37" s="1">
        <f t="shared" si="8"/>
        <v>0.14781297134238766</v>
      </c>
      <c r="P37" s="1">
        <f t="shared" si="9"/>
        <v>95.690034690799166</v>
      </c>
      <c r="Q37" s="1">
        <f t="shared" si="10"/>
        <v>-13.119702297147088</v>
      </c>
      <c r="R37" s="1">
        <f t="shared" si="11"/>
        <v>45.905755165730724</v>
      </c>
      <c r="T37" s="1">
        <f t="shared" si="12"/>
        <v>-109.1319</v>
      </c>
      <c r="U37" s="1">
        <f t="shared" si="13"/>
        <v>78.494699999999995</v>
      </c>
      <c r="X37" s="1">
        <f t="shared" si="0"/>
        <v>97.692609125255728</v>
      </c>
      <c r="Y37" s="1">
        <f t="shared" si="14"/>
        <v>191.72598000000002</v>
      </c>
      <c r="Z37" s="1">
        <f t="shared" si="15"/>
        <v>320.74321000000003</v>
      </c>
      <c r="AA37" s="1">
        <f t="shared" si="16"/>
        <v>199.05183399999999</v>
      </c>
      <c r="AB37" s="1">
        <f t="shared" si="17"/>
        <v>274.71735799999999</v>
      </c>
      <c r="AC37" s="1">
        <f t="shared" si="18"/>
        <v>75.188037278621223</v>
      </c>
      <c r="AD37" s="1">
        <f t="shared" si="19"/>
        <v>204.84568229714711</v>
      </c>
      <c r="AE37" s="1">
        <f t="shared" si="20"/>
        <v>212.17153629714707</v>
      </c>
      <c r="AF37" s="1">
        <f t="shared" si="21"/>
        <v>0.69629717620196996</v>
      </c>
      <c r="AG37" s="1">
        <f t="shared" si="22"/>
        <v>-49.704258975796655</v>
      </c>
      <c r="AH37" s="1">
        <f t="shared" si="23"/>
        <v>111.59297738160777</v>
      </c>
      <c r="AI37" s="1">
        <f t="shared" si="24"/>
        <v>65.687222215877043</v>
      </c>
      <c r="AJ37" s="1">
        <f t="shared" si="25"/>
        <v>1</v>
      </c>
      <c r="AK37" s="1" t="s">
        <v>167</v>
      </c>
      <c r="AL37" s="1">
        <f>SUM(AV11:AV89)</f>
        <v>-466622.14284670289</v>
      </c>
      <c r="AM37" s="1">
        <f t="shared" si="26"/>
        <v>409.60288991423232</v>
      </c>
      <c r="AN37" s="1">
        <f t="shared" si="1"/>
        <v>30797.237356302285</v>
      </c>
      <c r="AO37" s="1">
        <f t="shared" si="27"/>
        <v>12057.216860010079</v>
      </c>
      <c r="AP37" s="1">
        <f t="shared" si="28"/>
        <v>21854.729096287636</v>
      </c>
      <c r="AQ37" s="1">
        <f t="shared" si="29"/>
        <v>33911.945956297714</v>
      </c>
      <c r="AR37" s="1">
        <f t="shared" si="30"/>
        <v>3114.7085999954288</v>
      </c>
      <c r="AT37" s="1">
        <f t="shared" si="31"/>
        <v>470.67304774751989</v>
      </c>
      <c r="AU37" s="1">
        <f t="shared" si="32"/>
        <v>35388.982660082795</v>
      </c>
      <c r="AV37" s="1">
        <f t="shared" si="33"/>
        <v>-1477.036703785081</v>
      </c>
    </row>
    <row r="38" spans="1:48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34"/>
        <v>-4.4809999999999999</v>
      </c>
      <c r="H38" s="1">
        <f t="shared" si="3"/>
        <v>1.1879999999999999</v>
      </c>
      <c r="J38" s="3">
        <f t="shared" si="4"/>
        <v>51.188000000000002</v>
      </c>
      <c r="L38" s="1">
        <f t="shared" si="5"/>
        <v>49.999967219989259</v>
      </c>
      <c r="M38" s="1">
        <f t="shared" si="6"/>
        <v>-3.7696969696969478</v>
      </c>
      <c r="N38" s="1">
        <f t="shared" si="7"/>
        <v>-14.819775757575549</v>
      </c>
      <c r="O38" s="1">
        <f t="shared" si="8"/>
        <v>0.11713030746705463</v>
      </c>
      <c r="P38" s="1">
        <f t="shared" si="9"/>
        <v>95.848666178623859</v>
      </c>
      <c r="Q38" s="1">
        <f t="shared" si="10"/>
        <v>-14.236346773935875</v>
      </c>
      <c r="R38" s="1">
        <f t="shared" si="11"/>
        <v>46.256825414473205</v>
      </c>
      <c r="T38" s="1">
        <f t="shared" si="12"/>
        <v>-108.5474</v>
      </c>
      <c r="U38" s="1">
        <f t="shared" si="13"/>
        <v>80.164400000000001</v>
      </c>
      <c r="X38" s="1">
        <f t="shared" si="0"/>
        <v>99.022647521261504</v>
      </c>
      <c r="Y38" s="1">
        <f t="shared" si="14"/>
        <v>196.48863000000003</v>
      </c>
      <c r="Z38" s="1">
        <f t="shared" si="15"/>
        <v>317.12446999999997</v>
      </c>
      <c r="AA38" s="1">
        <f t="shared" si="16"/>
        <v>203.01024800000002</v>
      </c>
      <c r="AB38" s="1">
        <f t="shared" si="17"/>
        <v>270.97822800000006</v>
      </c>
      <c r="AC38" s="1">
        <f t="shared" si="18"/>
        <v>76.288455421905184</v>
      </c>
      <c r="AD38" s="1">
        <f t="shared" si="19"/>
        <v>210.72497677393591</v>
      </c>
      <c r="AE38" s="1">
        <f t="shared" si="20"/>
        <v>217.2465947739359</v>
      </c>
      <c r="AF38" s="1">
        <f t="shared" si="21"/>
        <v>0.65636654708146713</v>
      </c>
      <c r="AG38" s="1">
        <f t="shared" si="22"/>
        <v>-52.144116056267116</v>
      </c>
      <c r="AH38" s="1">
        <f t="shared" si="23"/>
        <v>112.46052212921535</v>
      </c>
      <c r="AI38" s="1">
        <f t="shared" si="24"/>
        <v>66.203696714742136</v>
      </c>
      <c r="AJ38" s="1">
        <f t="shared" si="25"/>
        <v>1</v>
      </c>
      <c r="AK38" s="1" t="s">
        <v>156</v>
      </c>
      <c r="AM38" s="1">
        <f t="shared" si="26"/>
        <v>416.74200400863288</v>
      </c>
      <c r="AN38" s="1">
        <f t="shared" si="1"/>
        <v>31792.603795248022</v>
      </c>
      <c r="AO38" s="1">
        <f t="shared" si="27"/>
        <v>12403.272132913868</v>
      </c>
      <c r="AP38" s="1">
        <f t="shared" si="28"/>
        <v>22377.48549468927</v>
      </c>
      <c r="AQ38" s="1">
        <f t="shared" si="29"/>
        <v>34780.75762760314</v>
      </c>
      <c r="AR38" s="1">
        <f t="shared" si="30"/>
        <v>2988.1538323551176</v>
      </c>
      <c r="AT38" s="1">
        <f t="shared" si="31"/>
        <v>480.07695122263914</v>
      </c>
      <c r="AU38" s="1">
        <f t="shared" si="32"/>
        <v>36624.329092432454</v>
      </c>
      <c r="AV38" s="1">
        <f t="shared" si="33"/>
        <v>-1843.5714648293142</v>
      </c>
    </row>
    <row r="39" spans="1:48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34"/>
        <v>-5.1029999999999998</v>
      </c>
      <c r="H39" s="2">
        <f t="shared" si="3"/>
        <v>0.505</v>
      </c>
      <c r="J39" s="3">
        <f t="shared" si="4"/>
        <v>50.505000000000003</v>
      </c>
      <c r="L39" s="2">
        <f t="shared" si="5"/>
        <v>50.001127687283223</v>
      </c>
      <c r="M39" s="1">
        <f t="shared" si="6"/>
        <v>-3.6686046511628172</v>
      </c>
      <c r="N39" s="1">
        <f t="shared" si="7"/>
        <v>-18.784668604651444</v>
      </c>
      <c r="O39" s="1">
        <f t="shared" si="8"/>
        <v>8.6647727272727113E-2</v>
      </c>
      <c r="P39" s="1">
        <f t="shared" si="9"/>
        <v>95.970407670454563</v>
      </c>
      <c r="Q39" s="1">
        <f t="shared" si="10"/>
        <v>-15.279276159185006</v>
      </c>
      <c r="R39" s="1">
        <f t="shared" si="11"/>
        <v>46.661289281661546</v>
      </c>
      <c r="S39" s="1"/>
      <c r="T39" s="1">
        <f t="shared" si="12"/>
        <v>-107.94460000000001</v>
      </c>
      <c r="U39" s="1">
        <f t="shared" si="13"/>
        <v>81.806200000000004</v>
      </c>
      <c r="X39" s="1">
        <f t="shared" si="0"/>
        <v>100.36788085637754</v>
      </c>
      <c r="Y39" s="1">
        <f t="shared" si="14"/>
        <v>201.18657000000002</v>
      </c>
      <c r="Z39" s="1">
        <f t="shared" si="15"/>
        <v>313.41341000000011</v>
      </c>
      <c r="AA39" s="1">
        <f t="shared" si="16"/>
        <v>206.90218400000001</v>
      </c>
      <c r="AB39" s="1">
        <f t="shared" si="17"/>
        <v>267.15933200000006</v>
      </c>
      <c r="AC39" s="1">
        <f t="shared" si="18"/>
        <v>77.245413870446569</v>
      </c>
      <c r="AD39" s="1">
        <f t="shared" si="19"/>
        <v>216.46584615918502</v>
      </c>
      <c r="AE39" s="1">
        <f t="shared" si="20"/>
        <v>222.18146015918501</v>
      </c>
      <c r="AF39" s="1">
        <f t="shared" si="21"/>
        <v>0.6186245953764048</v>
      </c>
      <c r="AG39" s="1">
        <f t="shared" si="22"/>
        <v>-54.411673189264683</v>
      </c>
      <c r="AH39" s="1">
        <f t="shared" si="23"/>
        <v>113.26090990142777</v>
      </c>
      <c r="AI39" s="1">
        <f t="shared" si="24"/>
        <v>66.599620619766227</v>
      </c>
      <c r="AJ39" s="1">
        <f t="shared" si="25"/>
        <v>1</v>
      </c>
      <c r="AK39" s="2">
        <v>307</v>
      </c>
      <c r="AM39" s="1">
        <f t="shared" si="26"/>
        <v>423.96267845820171</v>
      </c>
      <c r="AN39" s="1">
        <f t="shared" si="1"/>
        <v>32749.172563126853</v>
      </c>
      <c r="AO39" s="1">
        <f t="shared" si="27"/>
        <v>12741.179704929631</v>
      </c>
      <c r="AP39" s="1">
        <f t="shared" si="28"/>
        <v>22885.801303696855</v>
      </c>
      <c r="AQ39" s="1">
        <f t="shared" si="29"/>
        <v>35626.981008626484</v>
      </c>
      <c r="AR39" s="1">
        <f t="shared" si="30"/>
        <v>2877.8084454996315</v>
      </c>
      <c r="AS39" s="1"/>
      <c r="AT39" s="1">
        <f t="shared" si="31"/>
        <v>489.58828899524354</v>
      </c>
      <c r="AU39" s="1">
        <f t="shared" si="32"/>
        <v>37818.450009561391</v>
      </c>
      <c r="AV39" s="1">
        <f t="shared" si="33"/>
        <v>-2191.4690009349069</v>
      </c>
    </row>
    <row r="40" spans="1:48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34"/>
        <v>-5.734</v>
      </c>
      <c r="H40" s="1">
        <f>E40*(-1)</f>
        <v>-0.19900000000000001</v>
      </c>
      <c r="J40" s="3">
        <f t="shared" si="4"/>
        <v>49.801000000000002</v>
      </c>
      <c r="L40" s="1">
        <f t="shared" si="5"/>
        <v>50.000318898983039</v>
      </c>
      <c r="M40" s="1">
        <f t="shared" si="6"/>
        <v>-3.5754189944134005</v>
      </c>
      <c r="N40" s="1">
        <f t="shared" si="7"/>
        <v>-22.670173184357459</v>
      </c>
      <c r="O40" s="1">
        <f t="shared" si="8"/>
        <v>5.9556786703599977E-2</v>
      </c>
      <c r="P40" s="1">
        <f t="shared" si="9"/>
        <v>95.893763157894782</v>
      </c>
      <c r="Q40" s="1">
        <f t="shared" si="10"/>
        <v>-16.308765653703812</v>
      </c>
      <c r="R40" s="1">
        <f t="shared" si="11"/>
        <v>46.97558390151076</v>
      </c>
      <c r="T40" s="1">
        <f t="shared" si="12"/>
        <v>-107.31480000000001</v>
      </c>
      <c r="U40" s="1">
        <f t="shared" si="13"/>
        <v>83.417400000000015</v>
      </c>
      <c r="X40" s="1">
        <f t="shared" si="0"/>
        <v>101.73274254535754</v>
      </c>
      <c r="Y40" s="1">
        <f t="shared" si="14"/>
        <v>205.80721000000003</v>
      </c>
      <c r="Z40" s="1">
        <f t="shared" si="15"/>
        <v>309.58937000000003</v>
      </c>
      <c r="AA40" s="1">
        <f t="shared" si="16"/>
        <v>210.714448</v>
      </c>
      <c r="AB40" s="1">
        <f t="shared" si="17"/>
        <v>263.24331600000005</v>
      </c>
      <c r="AC40" s="1">
        <f t="shared" si="18"/>
        <v>78.149845721113337</v>
      </c>
      <c r="AD40" s="1">
        <f t="shared" si="19"/>
        <v>222.11597565370383</v>
      </c>
      <c r="AE40" s="1">
        <f t="shared" si="20"/>
        <v>227.02321365370381</v>
      </c>
      <c r="AF40" s="1">
        <f t="shared" si="21"/>
        <v>0.58175628256707235</v>
      </c>
      <c r="AG40" s="1">
        <f t="shared" si="22"/>
        <v>-56.605897278784639</v>
      </c>
      <c r="AH40" s="1">
        <f t="shared" si="23"/>
        <v>113.93482201713397</v>
      </c>
      <c r="AI40" s="1">
        <f t="shared" si="24"/>
        <v>66.959238115623208</v>
      </c>
      <c r="AJ40" s="1">
        <f t="shared" si="25"/>
        <v>1</v>
      </c>
      <c r="AM40" s="1">
        <f t="shared" si="26"/>
        <v>431.28871005997075</v>
      </c>
      <c r="AN40" s="1">
        <f t="shared" si="1"/>
        <v>33705.146152444693</v>
      </c>
      <c r="AO40" s="1">
        <f t="shared" si="27"/>
        <v>13073.746326977007</v>
      </c>
      <c r="AP40" s="1">
        <f t="shared" si="28"/>
        <v>23384.526122399762</v>
      </c>
      <c r="AQ40" s="1">
        <f t="shared" si="29"/>
        <v>36458.272449376767</v>
      </c>
      <c r="AR40" s="1">
        <f t="shared" si="30"/>
        <v>2753.1262969320742</v>
      </c>
      <c r="AT40" s="1">
        <f t="shared" si="31"/>
        <v>499.23840708100778</v>
      </c>
      <c r="AU40" s="1">
        <f t="shared" si="32"/>
        <v>39015.404491435133</v>
      </c>
      <c r="AV40" s="1">
        <f t="shared" si="33"/>
        <v>-2557.1320420583652</v>
      </c>
    </row>
    <row r="41" spans="1:48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34"/>
        <v>-6.3739999999999997</v>
      </c>
      <c r="H41" s="1">
        <f t="shared" ref="H41:H90" si="35">E41*(-1)</f>
        <v>-0.92100000000000004</v>
      </c>
      <c r="J41" s="3">
        <f t="shared" si="4"/>
        <v>49.079000000000001</v>
      </c>
      <c r="L41" s="1">
        <f t="shared" si="5"/>
        <v>50.000533197157004</v>
      </c>
      <c r="M41" s="1">
        <f t="shared" si="6"/>
        <v>-3.5081081081080989</v>
      </c>
      <c r="N41" s="1">
        <f t="shared" si="7"/>
        <v>-26.741124324324197</v>
      </c>
      <c r="O41" s="1">
        <f t="shared" si="8"/>
        <v>3.3783783783786575E-2</v>
      </c>
      <c r="P41" s="1">
        <f t="shared" si="9"/>
        <v>95.721749999999872</v>
      </c>
      <c r="Q41" s="1">
        <f t="shared" si="10"/>
        <v>-17.287776993513923</v>
      </c>
      <c r="R41" s="1">
        <f t="shared" si="11"/>
        <v>47.27682847994874</v>
      </c>
      <c r="T41" s="1">
        <f t="shared" si="12"/>
        <v>-106.66560000000001</v>
      </c>
      <c r="U41" s="1">
        <f t="shared" si="13"/>
        <v>85.000199999999992</v>
      </c>
      <c r="X41" s="1">
        <f t="shared" si="0"/>
        <v>103.11019378994492</v>
      </c>
      <c r="Y41" s="1">
        <f t="shared" si="14"/>
        <v>210.35682</v>
      </c>
      <c r="Z41" s="1">
        <f t="shared" si="15"/>
        <v>305.67466000000007</v>
      </c>
      <c r="AA41" s="1">
        <f t="shared" si="16"/>
        <v>214.45458399999998</v>
      </c>
      <c r="AB41" s="1">
        <f t="shared" si="17"/>
        <v>259.24983200000003</v>
      </c>
      <c r="AC41" s="1">
        <f t="shared" si="18"/>
        <v>78.970374970234531</v>
      </c>
      <c r="AD41" s="1">
        <f t="shared" si="19"/>
        <v>227.64459699351391</v>
      </c>
      <c r="AE41" s="1">
        <f t="shared" si="20"/>
        <v>231.7423609935139</v>
      </c>
      <c r="AF41" s="1">
        <f t="shared" si="21"/>
        <v>0.54648595864482508</v>
      </c>
      <c r="AG41" s="1">
        <f t="shared" si="22"/>
        <v>-58.676263433179898</v>
      </c>
      <c r="AH41" s="1">
        <f t="shared" si="23"/>
        <v>114.53241050235806</v>
      </c>
      <c r="AI41" s="1">
        <f t="shared" si="24"/>
        <v>67.255582022409328</v>
      </c>
      <c r="AJ41" s="1">
        <f t="shared" si="25"/>
        <v>1</v>
      </c>
      <c r="AK41" s="1" t="s">
        <v>157</v>
      </c>
      <c r="AM41" s="1">
        <f t="shared" si="26"/>
        <v>438.68231736041798</v>
      </c>
      <c r="AN41" s="1">
        <f t="shared" si="1"/>
        <v>34642.907094763636</v>
      </c>
      <c r="AO41" s="1">
        <f t="shared" si="27"/>
        <v>13399.160979038228</v>
      </c>
      <c r="AP41" s="1">
        <f t="shared" si="28"/>
        <v>23870.621894136901</v>
      </c>
      <c r="AQ41" s="1">
        <f t="shared" si="29"/>
        <v>37269.782873175129</v>
      </c>
      <c r="AR41" s="1">
        <f t="shared" si="30"/>
        <v>2626.8757784114932</v>
      </c>
      <c r="AT41" s="1">
        <f t="shared" si="31"/>
        <v>508.97753836073832</v>
      </c>
      <c r="AU41" s="1">
        <f t="shared" si="32"/>
        <v>40194.147055774432</v>
      </c>
      <c r="AV41" s="1">
        <f t="shared" si="33"/>
        <v>-2924.3641825993036</v>
      </c>
    </row>
    <row r="42" spans="1:48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34"/>
        <v>-7.0229999999999997</v>
      </c>
      <c r="H42" s="1">
        <f t="shared" si="35"/>
        <v>-1.661</v>
      </c>
      <c r="J42" s="3">
        <f t="shared" si="4"/>
        <v>48.338999999999999</v>
      </c>
      <c r="L42" s="1">
        <f t="shared" si="5"/>
        <v>50.000994080118048</v>
      </c>
      <c r="M42" s="1">
        <f t="shared" si="6"/>
        <v>-3.4946808510638516</v>
      </c>
      <c r="N42" s="1">
        <f t="shared" si="7"/>
        <v>-31.49829255319181</v>
      </c>
      <c r="O42" s="1">
        <f t="shared" si="8"/>
        <v>7.9470198675500175E-3</v>
      </c>
      <c r="P42" s="1">
        <f t="shared" si="9"/>
        <v>95.523741721854293</v>
      </c>
      <c r="Q42" s="1">
        <f t="shared" si="10"/>
        <v>-18.132390730001962</v>
      </c>
      <c r="R42" s="1">
        <f t="shared" si="11"/>
        <v>47.61777239154965</v>
      </c>
      <c r="T42" s="1">
        <f t="shared" si="12"/>
        <v>-105.99449999999999</v>
      </c>
      <c r="U42" s="1">
        <f t="shared" si="13"/>
        <v>86.555700000000002</v>
      </c>
      <c r="X42" s="1">
        <f t="shared" si="0"/>
        <v>104.50150988736956</v>
      </c>
      <c r="Y42" s="1">
        <f t="shared" si="14"/>
        <v>214.83575000000002</v>
      </c>
      <c r="Z42" s="1">
        <f t="shared" si="15"/>
        <v>301.66296</v>
      </c>
      <c r="AA42" s="1">
        <f t="shared" si="16"/>
        <v>218.12229400000001</v>
      </c>
      <c r="AB42" s="1">
        <f t="shared" si="17"/>
        <v>255.17322999999999</v>
      </c>
      <c r="AC42" s="1">
        <f t="shared" si="18"/>
        <v>79.71365648896122</v>
      </c>
      <c r="AD42" s="1">
        <f t="shared" si="19"/>
        <v>232.96814073000198</v>
      </c>
      <c r="AE42" s="1">
        <f t="shared" si="20"/>
        <v>236.25468473000197</v>
      </c>
      <c r="AF42" s="1">
        <f t="shared" si="21"/>
        <v>0.51368597098369262</v>
      </c>
      <c r="AG42" s="1">
        <f t="shared" si="22"/>
        <v>-60.540740014522456</v>
      </c>
      <c r="AH42" s="1">
        <f t="shared" si="23"/>
        <v>115.11443113701807</v>
      </c>
      <c r="AI42" s="1">
        <f t="shared" si="24"/>
        <v>67.496658745468423</v>
      </c>
      <c r="AJ42" s="1">
        <f t="shared" si="25"/>
        <v>1</v>
      </c>
      <c r="AK42" s="1">
        <v>5.4</v>
      </c>
      <c r="AM42" s="1">
        <f t="shared" si="26"/>
        <v>446.15034564495448</v>
      </c>
      <c r="AN42" s="1">
        <f t="shared" si="1"/>
        <v>35564.275395173216</v>
      </c>
      <c r="AO42" s="1">
        <f t="shared" si="27"/>
        <v>13712.504763367917</v>
      </c>
      <c r="AP42" s="1">
        <f t="shared" si="28"/>
        <v>24335.413800613856</v>
      </c>
      <c r="AQ42" s="1">
        <f t="shared" si="29"/>
        <v>38047.918563981773</v>
      </c>
      <c r="AR42" s="1">
        <f t="shared" si="30"/>
        <v>2483.6431688085577</v>
      </c>
      <c r="AT42" s="1">
        <f t="shared" si="31"/>
        <v>518.81469969596958</v>
      </c>
      <c r="AU42" s="1">
        <f t="shared" si="32"/>
        <v>41356.616752988091</v>
      </c>
      <c r="AV42" s="1">
        <f t="shared" si="33"/>
        <v>-3308.698189006318</v>
      </c>
    </row>
    <row r="43" spans="1:48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34"/>
        <v>-7.68</v>
      </c>
      <c r="H43" s="1">
        <f t="shared" si="35"/>
        <v>-2.4159999999999999</v>
      </c>
      <c r="J43" s="3">
        <f t="shared" si="4"/>
        <v>47.584000000000003</v>
      </c>
      <c r="L43" s="1">
        <f t="shared" si="5"/>
        <v>50.000425048193343</v>
      </c>
      <c r="M43" s="1">
        <f t="shared" si="6"/>
        <v>-3.4455958549222596</v>
      </c>
      <c r="N43" s="1">
        <f t="shared" si="7"/>
        <v>-35.712673575129209</v>
      </c>
      <c r="O43" s="1">
        <f t="shared" si="8"/>
        <v>-1.5564202334630925E-2</v>
      </c>
      <c r="P43" s="1">
        <f t="shared" si="9"/>
        <v>95.178852140077851</v>
      </c>
      <c r="Q43" s="1">
        <f t="shared" si="10"/>
        <v>-19.080221259250187</v>
      </c>
      <c r="R43" s="1">
        <f t="shared" si="11"/>
        <v>47.886394494307424</v>
      </c>
      <c r="T43" s="1">
        <f t="shared" si="12"/>
        <v>-105.30030000000001</v>
      </c>
      <c r="U43" s="1">
        <f t="shared" si="13"/>
        <v>88.08189999999999</v>
      </c>
      <c r="X43" s="1">
        <f t="shared" si="0"/>
        <v>105.90528953598114</v>
      </c>
      <c r="Y43" s="1">
        <f t="shared" si="14"/>
        <v>219.23035999999999</v>
      </c>
      <c r="Z43" s="1">
        <f t="shared" si="15"/>
        <v>297.55657000000002</v>
      </c>
      <c r="AA43" s="1">
        <f t="shared" si="16"/>
        <v>221.70527799999999</v>
      </c>
      <c r="AB43" s="1">
        <f t="shared" si="17"/>
        <v>251.01710600000004</v>
      </c>
      <c r="AC43" s="1">
        <f t="shared" si="18"/>
        <v>80.351773508688623</v>
      </c>
      <c r="AD43" s="1">
        <f t="shared" si="19"/>
        <v>238.31058125925017</v>
      </c>
      <c r="AE43" s="1">
        <f t="shared" si="20"/>
        <v>240.78549925925017</v>
      </c>
      <c r="AF43" s="1">
        <f t="shared" si="21"/>
        <v>0.48083725032345648</v>
      </c>
      <c r="AG43" s="1">
        <f t="shared" si="22"/>
        <v>-62.419378267329265</v>
      </c>
      <c r="AH43" s="1">
        <f t="shared" si="23"/>
        <v>115.54823732925144</v>
      </c>
      <c r="AI43" s="1">
        <f t="shared" si="24"/>
        <v>67.661842834944011</v>
      </c>
      <c r="AJ43" s="1">
        <f t="shared" si="25"/>
        <v>1</v>
      </c>
      <c r="AM43" s="1">
        <f t="shared" si="26"/>
        <v>453.685273286842</v>
      </c>
      <c r="AN43" s="1">
        <f t="shared" si="1"/>
        <v>36454.416323371828</v>
      </c>
      <c r="AO43" s="1">
        <f t="shared" si="27"/>
        <v>14026.960812919466</v>
      </c>
      <c r="AP43" s="1">
        <f t="shared" si="28"/>
        <v>24802.110351199066</v>
      </c>
      <c r="AQ43" s="1">
        <f t="shared" si="29"/>
        <v>38829.071164118533</v>
      </c>
      <c r="AR43" s="1">
        <f t="shared" si="30"/>
        <v>2374.6548407467053</v>
      </c>
      <c r="AT43" s="1">
        <f t="shared" si="31"/>
        <v>528.73998332351289</v>
      </c>
      <c r="AU43" s="1">
        <f t="shared" si="32"/>
        <v>42485.195384998704</v>
      </c>
      <c r="AV43" s="1">
        <f t="shared" si="33"/>
        <v>-3656.1242208801705</v>
      </c>
    </row>
    <row r="44" spans="1:48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34"/>
        <v>-8.3450000000000006</v>
      </c>
      <c r="H44" s="1">
        <f t="shared" si="35"/>
        <v>-3.1869999999999998</v>
      </c>
      <c r="J44" s="3">
        <f t="shared" si="4"/>
        <v>46.813000000000002</v>
      </c>
      <c r="L44" s="1">
        <f t="shared" si="5"/>
        <v>50.000208999563199</v>
      </c>
      <c r="M44" s="1">
        <f t="shared" si="6"/>
        <v>-3.4564102564102801</v>
      </c>
      <c r="N44" s="1">
        <f t="shared" si="7"/>
        <v>-40.902107692308107</v>
      </c>
      <c r="O44" s="1">
        <f t="shared" si="8"/>
        <v>-3.8265306122450132E-2</v>
      </c>
      <c r="P44" s="1">
        <f t="shared" si="9"/>
        <v>94.762612244898023</v>
      </c>
      <c r="Q44" s="1">
        <f t="shared" si="10"/>
        <v>-19.844787437376272</v>
      </c>
      <c r="R44" s="1">
        <f t="shared" si="11"/>
        <v>48.140672988675163</v>
      </c>
      <c r="T44" s="1">
        <f t="shared" si="12"/>
        <v>-104.58560000000001</v>
      </c>
      <c r="U44" s="1">
        <f t="shared" si="13"/>
        <v>89.579200000000014</v>
      </c>
      <c r="X44" s="1">
        <f t="shared" si="0"/>
        <v>107.3182825058247</v>
      </c>
      <c r="Y44" s="1">
        <f t="shared" si="14"/>
        <v>223.54762000000002</v>
      </c>
      <c r="Z44" s="1">
        <f t="shared" si="15"/>
        <v>293.36116000000004</v>
      </c>
      <c r="AA44" s="1">
        <f t="shared" si="16"/>
        <v>225.21048400000004</v>
      </c>
      <c r="AB44" s="1">
        <f t="shared" si="17"/>
        <v>246.78581200000002</v>
      </c>
      <c r="AC44" s="1">
        <f t="shared" si="18"/>
        <v>80.997663765873327</v>
      </c>
      <c r="AD44" s="1">
        <f t="shared" si="19"/>
        <v>243.39240743737631</v>
      </c>
      <c r="AE44" s="1">
        <f t="shared" si="20"/>
        <v>245.05527143737632</v>
      </c>
      <c r="AF44" s="1">
        <f t="shared" si="21"/>
        <v>0.45051097482168018</v>
      </c>
      <c r="AG44" s="1">
        <f t="shared" si="22"/>
        <v>-64.087186224989978</v>
      </c>
      <c r="AH44" s="1">
        <f t="shared" si="23"/>
        <v>115.98779293526705</v>
      </c>
      <c r="AI44" s="1">
        <f t="shared" si="24"/>
        <v>67.847119946591889</v>
      </c>
      <c r="AJ44" s="1">
        <f t="shared" si="25"/>
        <v>1</v>
      </c>
      <c r="AK44" s="1" t="s">
        <v>158</v>
      </c>
      <c r="AM44" s="1">
        <f t="shared" si="26"/>
        <v>461.26965435177431</v>
      </c>
      <c r="AN44" s="1">
        <f t="shared" si="1"/>
        <v>37361.764368585624</v>
      </c>
      <c r="AO44" s="1">
        <f t="shared" si="27"/>
        <v>14326.077101763969</v>
      </c>
      <c r="AP44" s="1">
        <f t="shared" si="28"/>
        <v>25241.918234406949</v>
      </c>
      <c r="AQ44" s="1">
        <f t="shared" si="29"/>
        <v>39567.995336170919</v>
      </c>
      <c r="AR44" s="1">
        <f>AQ44-AN44</f>
        <v>2206.2309675852957</v>
      </c>
      <c r="AT44" s="1">
        <f t="shared" si="31"/>
        <v>538.73040881749478</v>
      </c>
      <c r="AU44" s="1">
        <f t="shared" si="32"/>
        <v>43635.904513850917</v>
      </c>
      <c r="AV44" s="1">
        <f t="shared" si="33"/>
        <v>-4067.9091776799978</v>
      </c>
    </row>
    <row r="45" spans="1:48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34"/>
        <v>-9.0190000000000001</v>
      </c>
      <c r="H45" s="1">
        <f t="shared" si="35"/>
        <v>-3.9710000000000001</v>
      </c>
      <c r="J45" s="3">
        <f t="shared" si="4"/>
        <v>46.028999999999996</v>
      </c>
      <c r="L45" s="1">
        <f t="shared" si="5"/>
        <v>50.001017599644911</v>
      </c>
      <c r="M45" s="1">
        <f t="shared" si="6"/>
        <v>-3.4795918367346692</v>
      </c>
      <c r="N45" s="1">
        <f t="shared" si="7"/>
        <v>-46.413959183673001</v>
      </c>
      <c r="O45" s="1">
        <f t="shared" si="8"/>
        <v>-6.1403508771929592E-2</v>
      </c>
      <c r="P45" s="1">
        <f t="shared" si="9"/>
        <v>94.337114035087694</v>
      </c>
      <c r="Q45" s="1">
        <f t="shared" si="10"/>
        <v>-20.588548627841284</v>
      </c>
      <c r="R45" s="1">
        <f t="shared" si="11"/>
        <v>48.432766143814796</v>
      </c>
      <c r="T45" s="1">
        <f t="shared" si="12"/>
        <v>-103.85149999999999</v>
      </c>
      <c r="U45" s="1">
        <f t="shared" si="13"/>
        <v>91.053100000000015</v>
      </c>
      <c r="X45" s="1">
        <f t="shared" si="0"/>
        <v>108.74146256079142</v>
      </c>
      <c r="Y45" s="1">
        <f t="shared" si="14"/>
        <v>227.79385000000002</v>
      </c>
      <c r="Z45" s="1">
        <f t="shared" si="15"/>
        <v>289.08007999999995</v>
      </c>
      <c r="AA45" s="1">
        <f t="shared" si="16"/>
        <v>228.643562</v>
      </c>
      <c r="AB45" s="1">
        <f t="shared" si="17"/>
        <v>242.48204999999999</v>
      </c>
      <c r="AC45" s="1">
        <f t="shared" si="18"/>
        <v>81.534178235196862</v>
      </c>
      <c r="AD45" s="1">
        <f t="shared" si="19"/>
        <v>248.3823986278413</v>
      </c>
      <c r="AE45" s="1">
        <f t="shared" si="20"/>
        <v>249.23211062784128</v>
      </c>
      <c r="AF45" s="1">
        <f t="shared" si="21"/>
        <v>0.4215587718575316</v>
      </c>
      <c r="AG45" s="1">
        <f t="shared" si="22"/>
        <v>-65.646260844709687</v>
      </c>
      <c r="AH45" s="1">
        <f t="shared" si="23"/>
        <v>116.38587343311185</v>
      </c>
      <c r="AI45" s="1">
        <f t="shared" si="24"/>
        <v>67.953107289297066</v>
      </c>
      <c r="AJ45" s="1">
        <f t="shared" si="25"/>
        <v>1</v>
      </c>
      <c r="AK45" s="2">
        <v>339.2</v>
      </c>
      <c r="AM45" s="1">
        <f t="shared" si="26"/>
        <v>468.90871561481367</v>
      </c>
      <c r="AN45" s="1">
        <f t="shared" si="1"/>
        <v>38232.086794975454</v>
      </c>
      <c r="AO45" s="1">
        <f t="shared" si="27"/>
        <v>14619.787983234739</v>
      </c>
      <c r="AP45" s="1">
        <f>$AL$5*AE45</f>
        <v>25672.153555220793</v>
      </c>
      <c r="AQ45" s="1">
        <f t="shared" si="29"/>
        <v>40291.941538455532</v>
      </c>
      <c r="AR45" s="1">
        <f t="shared" si="30"/>
        <v>2059.8547434800785</v>
      </c>
      <c r="AT45" s="1">
        <f t="shared" si="31"/>
        <v>548.79286107813152</v>
      </c>
      <c r="AU45" s="1">
        <f t="shared" si="32"/>
        <v>44745.374949348006</v>
      </c>
      <c r="AV45" s="1">
        <f t="shared" si="33"/>
        <v>-4453.4334108924741</v>
      </c>
    </row>
    <row r="46" spans="1:48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34"/>
        <v>-9.7010000000000005</v>
      </c>
      <c r="H46" s="1">
        <f t="shared" si="35"/>
        <v>-4.7690000000000001</v>
      </c>
      <c r="J46" s="3">
        <f t="shared" si="4"/>
        <v>45.231000000000002</v>
      </c>
      <c r="L46" s="1">
        <f t="shared" si="5"/>
        <v>50.000063779959319</v>
      </c>
      <c r="M46" s="1">
        <f t="shared" si="6"/>
        <v>-3.4797979797980041</v>
      </c>
      <c r="N46" s="1">
        <f t="shared" si="7"/>
        <v>-51.582621212121708</v>
      </c>
      <c r="O46" s="1">
        <f t="shared" si="8"/>
        <v>-8.2818294190358202E-2</v>
      </c>
      <c r="P46" s="1">
        <f t="shared" si="9"/>
        <v>93.793666254635326</v>
      </c>
      <c r="Q46" s="1">
        <f t="shared" si="10"/>
        <v>-21.39787412958173</v>
      </c>
      <c r="R46" s="1">
        <f t="shared" si="11"/>
        <v>48.668968562029619</v>
      </c>
      <c r="T46" s="1">
        <f t="shared" si="12"/>
        <v>-103.09179999999998</v>
      </c>
      <c r="U46" s="1">
        <f t="shared" si="13"/>
        <v>92.499800000000008</v>
      </c>
      <c r="X46" s="1">
        <f t="shared" si="0"/>
        <v>110.1769035836459</v>
      </c>
      <c r="Y46" s="1">
        <f t="shared" si="14"/>
        <v>231.95611000000005</v>
      </c>
      <c r="Z46" s="1">
        <f t="shared" si="15"/>
        <v>284.69898999999998</v>
      </c>
      <c r="AA46" s="1">
        <f>G46+$S$18*(J46-B46)+$S$20*(G46-D46)</f>
        <v>231.99161600000005</v>
      </c>
      <c r="AB46" s="1">
        <f t="shared" si="17"/>
        <v>238.09411600000001</v>
      </c>
      <c r="AC46" s="1">
        <f t="shared" si="18"/>
        <v>81.986771774195262</v>
      </c>
      <c r="AD46" s="1">
        <f t="shared" si="19"/>
        <v>253.35398412958179</v>
      </c>
      <c r="AE46" s="1">
        <f t="shared" si="20"/>
        <v>253.38949012958179</v>
      </c>
      <c r="AF46" s="1">
        <f t="shared" si="21"/>
        <v>0.39282806198145842</v>
      </c>
      <c r="AG46" s="1">
        <f t="shared" si="22"/>
        <v>-67.191950506026046</v>
      </c>
      <c r="AH46" s="1">
        <f t="shared" si="23"/>
        <v>116.67436036872657</v>
      </c>
      <c r="AI46" s="1">
        <f t="shared" si="24"/>
        <v>68.005391806696949</v>
      </c>
      <c r="AJ46" s="1">
        <f t="shared" si="25"/>
        <v>1</v>
      </c>
      <c r="AM46" s="1">
        <f t="shared" si="26"/>
        <v>476.61358884908736</v>
      </c>
      <c r="AN46" s="1">
        <f t="shared" si="1"/>
        <v>39076.009533450262</v>
      </c>
      <c r="AO46" s="1">
        <f t="shared" si="27"/>
        <v>14912.415505867184</v>
      </c>
      <c r="AP46" s="1">
        <f t="shared" si="28"/>
        <v>26100.384430797574</v>
      </c>
      <c r="AQ46" s="1">
        <f t="shared" si="29"/>
        <v>41012.799936664756</v>
      </c>
      <c r="AR46" s="1">
        <f t="shared" si="30"/>
        <v>1936.7904032144943</v>
      </c>
      <c r="AT46" s="1">
        <f t="shared" si="31"/>
        <v>558.9420032861218</v>
      </c>
      <c r="AU46" s="1">
        <f t="shared" si="32"/>
        <v>45825.850458430767</v>
      </c>
      <c r="AV46" s="1">
        <f t="shared" si="33"/>
        <v>-4813.0505217660102</v>
      </c>
    </row>
    <row r="47" spans="1:48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34"/>
        <v>-10.39</v>
      </c>
      <c r="H47" s="1">
        <f t="shared" si="35"/>
        <v>-5.5780000000000003</v>
      </c>
      <c r="J47" s="3">
        <f t="shared" si="4"/>
        <v>44.421999999999997</v>
      </c>
      <c r="L47" s="1">
        <f t="shared" si="5"/>
        <v>50.000227609481939</v>
      </c>
      <c r="M47" s="1">
        <f t="shared" si="6"/>
        <v>-3.5252525252525113</v>
      </c>
      <c r="N47" s="1">
        <f t="shared" si="7"/>
        <v>-57.781373737373443</v>
      </c>
      <c r="O47" s="1">
        <f t="shared" si="8"/>
        <v>-0.10365853658536775</v>
      </c>
      <c r="P47" s="1">
        <f t="shared" si="9"/>
        <v>93.190859756097638</v>
      </c>
      <c r="Q47" s="1">
        <f t="shared" si="10"/>
        <v>-22.061681484348355</v>
      </c>
      <c r="R47" s="1">
        <f t="shared" si="11"/>
        <v>48.882311495328878</v>
      </c>
      <c r="T47" s="1">
        <f t="shared" si="12"/>
        <v>-102.31549999999999</v>
      </c>
      <c r="U47" s="1">
        <f t="shared" si="13"/>
        <v>93.917900000000017</v>
      </c>
      <c r="X47" s="1">
        <f t="shared" si="0"/>
        <v>111.61537632718891</v>
      </c>
      <c r="Y47" s="1">
        <f t="shared" si="14"/>
        <v>236.03400000000002</v>
      </c>
      <c r="Z47" s="1">
        <f t="shared" si="15"/>
        <v>280.24616999999995</v>
      </c>
      <c r="AA47" s="1">
        <f t="shared" si="16"/>
        <v>235.25683800000004</v>
      </c>
      <c r="AB47" s="1">
        <f t="shared" si="17"/>
        <v>233.64760999999999</v>
      </c>
      <c r="AC47" s="1">
        <f t="shared" si="18"/>
        <v>82.455434728695479</v>
      </c>
      <c r="AD47" s="1">
        <f t="shared" si="19"/>
        <v>258.09568148434835</v>
      </c>
      <c r="AE47" s="1">
        <f t="shared" si="20"/>
        <v>257.31851948434837</v>
      </c>
      <c r="AF47" s="1">
        <f t="shared" si="21"/>
        <v>0.36612697245948123</v>
      </c>
      <c r="AG47" s="1">
        <f t="shared" si="22"/>
        <v>-68.571590646758125</v>
      </c>
      <c r="AH47" s="1">
        <f t="shared" si="23"/>
        <v>116.9684853194068</v>
      </c>
      <c r="AI47" s="1">
        <f t="shared" si="24"/>
        <v>68.086173824077918</v>
      </c>
      <c r="AJ47" s="1">
        <f t="shared" si="25"/>
        <v>1</v>
      </c>
      <c r="AK47" s="1" t="s">
        <v>159</v>
      </c>
      <c r="AM47" s="1">
        <f t="shared" si="26"/>
        <v>484.33473514732884</v>
      </c>
      <c r="AN47" s="1">
        <f t="shared" si="1"/>
        <v>39936.031140780586</v>
      </c>
      <c r="AO47" s="1">
        <f t="shared" si="27"/>
        <v>15191.511812168743</v>
      </c>
      <c r="AP47" s="1">
        <f t="shared" si="28"/>
        <v>26505.094099485308</v>
      </c>
      <c r="AQ47" s="1">
        <f t="shared" si="29"/>
        <v>41696.605911654049</v>
      </c>
      <c r="AR47" s="1">
        <f t="shared" si="30"/>
        <v>1760.5747708734634</v>
      </c>
      <c r="AT47" s="1">
        <f t="shared" si="31"/>
        <v>569.11258097206826</v>
      </c>
      <c r="AU47" s="1">
        <f t="shared" si="32"/>
        <v>46926.425273621797</v>
      </c>
      <c r="AV47" s="1">
        <f t="shared" si="33"/>
        <v>-5229.8193619677477</v>
      </c>
    </row>
    <row r="48" spans="1:48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34"/>
        <v>-11.087999999999999</v>
      </c>
      <c r="H48" s="1">
        <f t="shared" si="35"/>
        <v>-6.3979999999999997</v>
      </c>
      <c r="J48" s="3">
        <f>H48+50</f>
        <v>43.602000000000004</v>
      </c>
      <c r="L48" s="1">
        <f t="shared" si="5"/>
        <v>50.001477778161721</v>
      </c>
      <c r="M48" s="1">
        <f t="shared" si="6"/>
        <v>-3.5786802030456681</v>
      </c>
      <c r="N48" s="1">
        <f t="shared" si="7"/>
        <v>-64.344781725887941</v>
      </c>
      <c r="O48" s="1">
        <f t="shared" si="8"/>
        <v>-0.12635379061371846</v>
      </c>
      <c r="P48" s="1">
        <f t="shared" si="9"/>
        <v>92.647097472924202</v>
      </c>
      <c r="Q48" s="1">
        <f t="shared" si="10"/>
        <v>-22.737114114337338</v>
      </c>
      <c r="R48" s="1">
        <f t="shared" si="11"/>
        <v>49.196469292425306</v>
      </c>
      <c r="T48" s="1">
        <f t="shared" si="12"/>
        <v>-101.5198</v>
      </c>
      <c r="U48" s="1">
        <f t="shared" si="13"/>
        <v>95.314599999999984</v>
      </c>
      <c r="X48" s="1">
        <f t="shared" si="0"/>
        <v>113.06243109539081</v>
      </c>
      <c r="Y48" s="1">
        <f t="shared" si="14"/>
        <v>240.04085999999998</v>
      </c>
      <c r="Z48" s="1">
        <f t="shared" si="15"/>
        <v>275.70968000000005</v>
      </c>
      <c r="AA48" s="1">
        <f t="shared" si="16"/>
        <v>238.44993199999999</v>
      </c>
      <c r="AB48" s="1">
        <f t="shared" si="17"/>
        <v>229.13063600000004</v>
      </c>
      <c r="AC48" s="1">
        <f t="shared" si="18"/>
        <v>82.761168326595538</v>
      </c>
      <c r="AD48" s="1">
        <f>Y48-Q48</f>
        <v>262.77797411433733</v>
      </c>
      <c r="AE48" s="1">
        <f t="shared" si="20"/>
        <v>261.18704611433731</v>
      </c>
      <c r="AF48" s="1">
        <f t="shared" si="21"/>
        <v>0.34074174821308995</v>
      </c>
      <c r="AG48" s="1">
        <f t="shared" si="22"/>
        <v>-69.844378937761519</v>
      </c>
      <c r="AH48" s="1">
        <f t="shared" si="23"/>
        <v>117.2428989095541</v>
      </c>
      <c r="AI48" s="1">
        <f t="shared" si="24"/>
        <v>68.046429617128794</v>
      </c>
      <c r="AJ48" s="1">
        <f t="shared" si="25"/>
        <v>1</v>
      </c>
      <c r="AK48" s="1">
        <v>7.2</v>
      </c>
      <c r="AM48" s="1">
        <f t="shared" si="26"/>
        <v>492.10194632112933</v>
      </c>
      <c r="AN48" s="1">
        <f t="shared" si="1"/>
        <v>40726.932013328267</v>
      </c>
      <c r="AO48" s="1">
        <f t="shared" si="27"/>
        <v>15467.111556369895</v>
      </c>
      <c r="AP48" s="1">
        <f t="shared" si="28"/>
        <v>26903.571685007315</v>
      </c>
      <c r="AQ48" s="1">
        <f t="shared" si="29"/>
        <v>42370.683241377206</v>
      </c>
      <c r="AR48" s="1">
        <f t="shared" si="30"/>
        <v>1643.7512280489391</v>
      </c>
      <c r="AT48" s="1">
        <f t="shared" si="31"/>
        <v>579.34383700516298</v>
      </c>
      <c r="AU48" s="1">
        <f t="shared" si="32"/>
        <v>47947.172813360019</v>
      </c>
      <c r="AV48" s="1">
        <f t="shared" si="33"/>
        <v>-5576.4895719828128</v>
      </c>
    </row>
    <row r="49" spans="1:48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34"/>
        <v>-11.792999999999999</v>
      </c>
      <c r="H49" s="1">
        <f t="shared" si="35"/>
        <v>-7.2290000000000001</v>
      </c>
      <c r="J49" s="3">
        <f t="shared" si="4"/>
        <v>42.771000000000001</v>
      </c>
      <c r="L49" s="1">
        <f t="shared" si="5"/>
        <v>50.000286239180674</v>
      </c>
      <c r="M49" s="1">
        <f t="shared" si="6"/>
        <v>-3.614213197969566</v>
      </c>
      <c r="N49" s="1">
        <f t="shared" si="7"/>
        <v>-70.673152284264532</v>
      </c>
      <c r="O49" s="1">
        <f t="shared" si="8"/>
        <v>-0.14660309892729173</v>
      </c>
      <c r="P49" s="1">
        <f t="shared" si="9"/>
        <v>91.949151370679246</v>
      </c>
      <c r="Q49" s="1">
        <f t="shared" si="10"/>
        <v>-23.448758512362552</v>
      </c>
      <c r="R49" s="1">
        <f t="shared" si="11"/>
        <v>49.412236349249689</v>
      </c>
      <c r="T49" s="1">
        <f t="shared" si="12"/>
        <v>-100.69980000000001</v>
      </c>
      <c r="U49" s="1">
        <f t="shared" si="13"/>
        <v>96.680999999999983</v>
      </c>
      <c r="X49" s="1">
        <f t="shared" si="0"/>
        <v>114.51626850819054</v>
      </c>
      <c r="Y49" s="1">
        <f t="shared" si="14"/>
        <v>243.94975999999997</v>
      </c>
      <c r="Z49" s="1">
        <f t="shared" si="15"/>
        <v>271.08180000000004</v>
      </c>
      <c r="AA49" s="1">
        <f t="shared" si="16"/>
        <v>241.54599999999999</v>
      </c>
      <c r="AB49" s="1">
        <f t="shared" si="17"/>
        <v>224.53873600000003</v>
      </c>
      <c r="AC49" s="1">
        <f t="shared" si="18"/>
        <v>83.044007025507781</v>
      </c>
      <c r="AD49" s="1">
        <f t="shared" si="19"/>
        <v>267.3985185123625</v>
      </c>
      <c r="AE49" s="1">
        <f t="shared" si="20"/>
        <v>264.99475851236252</v>
      </c>
      <c r="AF49" s="1">
        <f t="shared" si="21"/>
        <v>0.31554638981765071</v>
      </c>
      <c r="AG49" s="1">
        <f t="shared" si="22"/>
        <v>-71.107796453622768</v>
      </c>
      <c r="AH49" s="1">
        <f t="shared" si="23"/>
        <v>117.41902428520579</v>
      </c>
      <c r="AI49" s="1">
        <f t="shared" si="24"/>
        <v>68.006787935956112</v>
      </c>
      <c r="AJ49" s="1">
        <f t="shared" si="25"/>
        <v>1</v>
      </c>
      <c r="AM49" s="1">
        <f t="shared" si="26"/>
        <v>499.90556401807311</v>
      </c>
      <c r="AN49" s="1">
        <f t="shared" si="1"/>
        <v>41514.161170407293</v>
      </c>
      <c r="AO49" s="1">
        <f t="shared" si="27"/>
        <v>15739.076799637656</v>
      </c>
      <c r="AP49" s="1">
        <f t="shared" si="28"/>
        <v>27295.785100565903</v>
      </c>
      <c r="AQ49" s="1">
        <f t="shared" si="29"/>
        <v>43034.861900203556</v>
      </c>
      <c r="AR49" s="1">
        <f t="shared" si="30"/>
        <v>1520.7007297962627</v>
      </c>
      <c r="AT49" s="1">
        <f t="shared" si="31"/>
        <v>589.62304904862208</v>
      </c>
      <c r="AU49" s="1">
        <f t="shared" si="32"/>
        <v>48964.660627595091</v>
      </c>
      <c r="AV49" s="1">
        <f t="shared" si="33"/>
        <v>-5929.7987273915351</v>
      </c>
    </row>
    <row r="50" spans="1:48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34"/>
        <v>-12.505000000000001</v>
      </c>
      <c r="H50" s="1">
        <f t="shared" si="35"/>
        <v>-8.0679999999999996</v>
      </c>
      <c r="J50" s="3">
        <f t="shared" si="4"/>
        <v>41.932000000000002</v>
      </c>
      <c r="L50" s="1">
        <f t="shared" si="5"/>
        <v>50.000804123533854</v>
      </c>
      <c r="M50" s="1">
        <f t="shared" si="6"/>
        <v>-3.7113402061855449</v>
      </c>
      <c r="N50" s="1">
        <f t="shared" si="7"/>
        <v>-78.738783505154089</v>
      </c>
      <c r="O50" s="1">
        <f t="shared" si="8"/>
        <v>-0.16627358490566269</v>
      </c>
      <c r="P50" s="1">
        <f t="shared" si="9"/>
        <v>91.190508254717102</v>
      </c>
      <c r="Q50" s="1">
        <f t="shared" si="10"/>
        <v>-23.967009638103967</v>
      </c>
      <c r="R50" s="1">
        <f t="shared" si="11"/>
        <v>49.580334739354669</v>
      </c>
      <c r="T50" s="1">
        <f t="shared" si="12"/>
        <v>-99.86569999999999</v>
      </c>
      <c r="U50" s="1">
        <f t="shared" si="13"/>
        <v>98.020700000000019</v>
      </c>
      <c r="X50" s="1">
        <f t="shared" si="0"/>
        <v>115.96983766902497</v>
      </c>
      <c r="Y50" s="1">
        <f t="shared" si="14"/>
        <v>247.77394000000004</v>
      </c>
      <c r="Z50" s="1">
        <f t="shared" si="15"/>
        <v>266.39150999999998</v>
      </c>
      <c r="AA50" s="1">
        <f t="shared" si="16"/>
        <v>244.55953400000004</v>
      </c>
      <c r="AB50" s="1">
        <f t="shared" si="17"/>
        <v>219.89691400000001</v>
      </c>
      <c r="AC50" s="1">
        <f t="shared" si="18"/>
        <v>83.409365314787252</v>
      </c>
      <c r="AD50" s="1">
        <f t="shared" si="19"/>
        <v>271.74094963810398</v>
      </c>
      <c r="AE50" s="1">
        <f t="shared" si="20"/>
        <v>268.52654363810399</v>
      </c>
      <c r="AF50" s="1">
        <f t="shared" si="21"/>
        <v>0.292412499578453</v>
      </c>
      <c r="AG50" s="1">
        <f t="shared" si="22"/>
        <v>-72.19929604113436</v>
      </c>
      <c r="AH50" s="1">
        <f t="shared" si="23"/>
        <v>117.6300869104808</v>
      </c>
      <c r="AI50" s="1">
        <f t="shared" si="24"/>
        <v>68.04975217112613</v>
      </c>
      <c r="AJ50" s="1">
        <f t="shared" si="25"/>
        <v>1</v>
      </c>
      <c r="AM50" s="1">
        <f t="shared" si="26"/>
        <v>507.70774184576811</v>
      </c>
      <c r="AN50" s="1">
        <f t="shared" si="1"/>
        <v>42347.58051275937</v>
      </c>
      <c r="AO50" s="1">
        <f t="shared" si="27"/>
        <v>15994.6722956988</v>
      </c>
      <c r="AP50" s="1">
        <f t="shared" si="28"/>
        <v>27659.576627442904</v>
      </c>
      <c r="AQ50" s="1">
        <f>AO50+AP50</f>
        <v>43654.248923141706</v>
      </c>
      <c r="AR50" s="1">
        <f t="shared" si="30"/>
        <v>1306.6684103823354</v>
      </c>
      <c r="AT50" s="1">
        <f t="shared" si="31"/>
        <v>599.90036444338591</v>
      </c>
      <c r="AU50" s="1">
        <f t="shared" si="32"/>
        <v>50037.308650332387</v>
      </c>
      <c r="AV50" s="1">
        <f t="shared" si="33"/>
        <v>-6383.0597271906809</v>
      </c>
    </row>
    <row r="51" spans="1:48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34"/>
        <v>-13.225</v>
      </c>
      <c r="H51" s="1">
        <f t="shared" si="35"/>
        <v>-8.9160000000000004</v>
      </c>
      <c r="J51" s="3">
        <f t="shared" si="4"/>
        <v>41.084000000000003</v>
      </c>
      <c r="L51" s="1">
        <f t="shared" si="5"/>
        <v>50.00108110831205</v>
      </c>
      <c r="M51" s="1">
        <f t="shared" si="6"/>
        <v>-3.7864583333333317</v>
      </c>
      <c r="N51" s="1">
        <f t="shared" si="7"/>
        <v>-86.536578124999949</v>
      </c>
      <c r="O51" s="1">
        <f t="shared" si="8"/>
        <v>-0.1880841121495298</v>
      </c>
      <c r="P51" s="1">
        <f t="shared" si="9"/>
        <v>90.501977803738185</v>
      </c>
      <c r="Q51" s="1">
        <f t="shared" si="10"/>
        <v>-24.599797720662803</v>
      </c>
      <c r="R51" s="1">
        <f t="shared" si="11"/>
        <v>49.877820015217985</v>
      </c>
      <c r="T51" s="1">
        <f t="shared" si="12"/>
        <v>-99.008600000000001</v>
      </c>
      <c r="U51" s="1">
        <f t="shared" si="13"/>
        <v>99.33959999999999</v>
      </c>
      <c r="X51" s="1">
        <f t="shared" si="0"/>
        <v>117.43320618172696</v>
      </c>
      <c r="Y51" s="1">
        <f t="shared" si="14"/>
        <v>251.52111999999997</v>
      </c>
      <c r="Z51" s="1">
        <f>B51+$S$12*(G51-D51)+$S$14*(B51-J51)</f>
        <v>261.61288000000002</v>
      </c>
      <c r="AA51" s="1">
        <f t="shared" si="16"/>
        <v>247.494992</v>
      </c>
      <c r="AB51" s="1">
        <f t="shared" si="17"/>
        <v>215.18127200000004</v>
      </c>
      <c r="AC51" s="1">
        <f t="shared" si="18"/>
        <v>83.538803350033973</v>
      </c>
      <c r="AD51" s="1">
        <f t="shared" si="19"/>
        <v>276.12091772066276</v>
      </c>
      <c r="AE51" s="1">
        <f t="shared" si="20"/>
        <v>272.09478972066279</v>
      </c>
      <c r="AF51" s="1">
        <f t="shared" si="21"/>
        <v>0.26987565104044631</v>
      </c>
      <c r="AG51" s="1">
        <f t="shared" si="22"/>
        <v>-73.243193769257147</v>
      </c>
      <c r="AH51" s="1">
        <f t="shared" si="23"/>
        <v>117.79358906788529</v>
      </c>
      <c r="AI51" s="1">
        <f t="shared" si="24"/>
        <v>67.915769052667315</v>
      </c>
      <c r="AJ51" s="1">
        <f t="shared" si="25"/>
        <v>1</v>
      </c>
      <c r="AM51" s="1">
        <f t="shared" si="26"/>
        <v>515.56251867454728</v>
      </c>
      <c r="AN51" s="1">
        <f t="shared" si="1"/>
        <v>43069.475862201223</v>
      </c>
      <c r="AO51" s="1">
        <f t="shared" si="27"/>
        <v>16252.477217038209</v>
      </c>
      <c r="AP51" s="1">
        <f t="shared" si="28"/>
        <v>28027.123815176874</v>
      </c>
      <c r="AQ51" s="1">
        <f t="shared" si="29"/>
        <v>44279.601032215083</v>
      </c>
      <c r="AR51" s="1">
        <f t="shared" si="30"/>
        <v>1210.12517001386</v>
      </c>
      <c r="AT51" s="1">
        <f t="shared" si="31"/>
        <v>610.24696517559414</v>
      </c>
      <c r="AU51" s="1">
        <f t="shared" si="32"/>
        <v>50979.301218758992</v>
      </c>
      <c r="AV51" s="1">
        <f t="shared" si="33"/>
        <v>-6699.7001865439088</v>
      </c>
    </row>
    <row r="52" spans="1:48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34"/>
        <v>-13.952</v>
      </c>
      <c r="H52" s="1">
        <f t="shared" si="35"/>
        <v>-9.7720000000000002</v>
      </c>
      <c r="J52" s="3">
        <f t="shared" si="4"/>
        <v>40.228000000000002</v>
      </c>
      <c r="L52" s="1">
        <f t="shared" si="5"/>
        <v>50.000228039479978</v>
      </c>
      <c r="M52" s="1">
        <f t="shared" si="6"/>
        <v>-3.8888888888889031</v>
      </c>
      <c r="N52" s="1">
        <f t="shared" si="7"/>
        <v>-95.386888888889288</v>
      </c>
      <c r="O52" s="1">
        <f t="shared" si="8"/>
        <v>-0.20765661252900425</v>
      </c>
      <c r="P52" s="1">
        <f t="shared" si="9"/>
        <v>89.669706496519808</v>
      </c>
      <c r="Q52" s="1">
        <f t="shared" si="10"/>
        <v>-25.135142459469847</v>
      </c>
      <c r="R52" s="1">
        <f t="shared" si="11"/>
        <v>50.054331786827355</v>
      </c>
      <c r="T52" s="1">
        <f t="shared" si="12"/>
        <v>-98.132199999999997</v>
      </c>
      <c r="U52" s="1">
        <f t="shared" si="13"/>
        <v>100.62899999999999</v>
      </c>
      <c r="X52" s="1">
        <f t="shared" si="0"/>
        <v>118.89772128110781</v>
      </c>
      <c r="Y52" s="1">
        <f t="shared" si="14"/>
        <v>255.16963999999999</v>
      </c>
      <c r="Z52" s="1">
        <f t="shared" si="15"/>
        <v>256.75850000000003</v>
      </c>
      <c r="AA52" s="1">
        <f t="shared" si="16"/>
        <v>250.33402000000001</v>
      </c>
      <c r="AB52" s="1">
        <f t="shared" si="17"/>
        <v>210.40500400000002</v>
      </c>
      <c r="AC52" s="1">
        <f t="shared" si="18"/>
        <v>83.755936720737139</v>
      </c>
      <c r="AD52" s="1">
        <f t="shared" si="19"/>
        <v>280.30478245946983</v>
      </c>
      <c r="AE52" s="1">
        <f t="shared" si="20"/>
        <v>275.46916245946989</v>
      </c>
      <c r="AF52" s="1">
        <f t="shared" si="21"/>
        <v>0.24826354481257415</v>
      </c>
      <c r="AG52" s="1">
        <f t="shared" si="22"/>
        <v>-74.212553637107064</v>
      </c>
      <c r="AH52" s="1">
        <f t="shared" si="23"/>
        <v>117.92527290354721</v>
      </c>
      <c r="AI52" s="1">
        <f t="shared" si="24"/>
        <v>67.870941116719848</v>
      </c>
      <c r="AJ52" s="1">
        <f t="shared" si="25"/>
        <v>1</v>
      </c>
      <c r="AM52" s="1">
        <f t="shared" si="26"/>
        <v>523.42344992198389</v>
      </c>
      <c r="AN52" s="1">
        <f t="shared" si="1"/>
        <v>43839.821349815611</v>
      </c>
      <c r="AO52" s="1">
        <f t="shared" si="27"/>
        <v>16498.739495564394</v>
      </c>
      <c r="AP52" s="1">
        <f t="shared" si="28"/>
        <v>28374.7010791377</v>
      </c>
      <c r="AQ52" s="1">
        <f t="shared" si="29"/>
        <v>44873.440574702094</v>
      </c>
      <c r="AR52" s="1">
        <f t="shared" si="30"/>
        <v>1033.6192248864827</v>
      </c>
      <c r="AT52" s="1">
        <f t="shared" si="31"/>
        <v>620.60167273425657</v>
      </c>
      <c r="AU52" s="1">
        <f t="shared" si="32"/>
        <v>51979.074430314009</v>
      </c>
      <c r="AV52" s="1">
        <f t="shared" si="33"/>
        <v>-7105.6338556119154</v>
      </c>
    </row>
    <row r="53" spans="1:48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34"/>
        <v>-14.686999999999999</v>
      </c>
      <c r="H53" s="1">
        <f t="shared" si="35"/>
        <v>-10.634</v>
      </c>
      <c r="J53" s="3">
        <f t="shared" si="4"/>
        <v>39.366</v>
      </c>
      <c r="L53" s="1">
        <f t="shared" si="5"/>
        <v>50.00116251648555</v>
      </c>
      <c r="M53" s="1">
        <f t="shared" si="6"/>
        <v>-3.9892473118279628</v>
      </c>
      <c r="N53" s="1">
        <f t="shared" si="7"/>
        <v>-104.52817204301094</v>
      </c>
      <c r="O53" s="1">
        <f t="shared" si="8"/>
        <v>-0.22899884925201164</v>
      </c>
      <c r="P53" s="1">
        <f t="shared" si="9"/>
        <v>88.887691599539608</v>
      </c>
      <c r="Q53" s="1">
        <f t="shared" si="10"/>
        <v>-25.718495143011292</v>
      </c>
      <c r="R53" s="1">
        <f t="shared" si="11"/>
        <v>50.333351592012839</v>
      </c>
      <c r="T53" s="1">
        <f t="shared" si="12"/>
        <v>-97.240299999999991</v>
      </c>
      <c r="U53" s="1">
        <f t="shared" si="13"/>
        <v>101.8973</v>
      </c>
      <c r="X53" s="1">
        <f t="shared" si="0"/>
        <v>120.36469493742756</v>
      </c>
      <c r="Y53" s="1">
        <f t="shared" si="14"/>
        <v>258.74011000000002</v>
      </c>
      <c r="Z53" s="1">
        <f t="shared" si="15"/>
        <v>251.83774</v>
      </c>
      <c r="AA53" s="1">
        <f t="shared" si="16"/>
        <v>253.09586599999997</v>
      </c>
      <c r="AB53" s="1">
        <f t="shared" si="17"/>
        <v>205.57486600000001</v>
      </c>
      <c r="AC53" s="1">
        <f t="shared" si="18"/>
        <v>83.808849488082345</v>
      </c>
      <c r="AD53" s="1">
        <f t="shared" si="19"/>
        <v>284.45860514301131</v>
      </c>
      <c r="AE53" s="1">
        <f t="shared" si="20"/>
        <v>278.81436114301124</v>
      </c>
      <c r="AF53" s="1">
        <f t="shared" si="21"/>
        <v>0.2275696433196302</v>
      </c>
      <c r="AG53" s="1">
        <f t="shared" si="22"/>
        <v>-75.111496154492144</v>
      </c>
      <c r="AH53" s="1">
        <f t="shared" si="23"/>
        <v>118.0404760590576</v>
      </c>
      <c r="AI53" s="1">
        <f t="shared" si="24"/>
        <v>67.707124467044764</v>
      </c>
      <c r="AJ53" s="1">
        <f t="shared" si="25"/>
        <v>1</v>
      </c>
      <c r="AM53" s="1">
        <f t="shared" si="26"/>
        <v>531.2975777196458</v>
      </c>
      <c r="AN53" s="1">
        <f t="shared" si="1"/>
        <v>44527.438724488529</v>
      </c>
      <c r="AO53" s="1">
        <f t="shared" si="27"/>
        <v>16743.233498717647</v>
      </c>
      <c r="AP53" s="1">
        <f t="shared" si="28"/>
        <v>28719.273269535875</v>
      </c>
      <c r="AQ53" s="1">
        <f t="shared" si="29"/>
        <v>45462.506768253523</v>
      </c>
      <c r="AR53" s="1">
        <f t="shared" si="30"/>
        <v>935.06804376499349</v>
      </c>
      <c r="AT53" s="1">
        <f t="shared" si="31"/>
        <v>630.97376327389952</v>
      </c>
      <c r="AU53" s="1">
        <f t="shared" si="32"/>
        <v>52881.185157151143</v>
      </c>
      <c r="AV53" s="1">
        <f t="shared" si="33"/>
        <v>-7418.6783888976206</v>
      </c>
    </row>
    <row r="54" spans="1:48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34"/>
        <v>-15.429</v>
      </c>
      <c r="H54" s="1">
        <f t="shared" si="35"/>
        <v>-11.503</v>
      </c>
      <c r="J54" s="3">
        <f t="shared" si="4"/>
        <v>38.497</v>
      </c>
      <c r="L54" s="1">
        <f t="shared" si="5"/>
        <v>50.00093456126595</v>
      </c>
      <c r="M54" s="1">
        <f t="shared" si="6"/>
        <v>-4.1325966850828681</v>
      </c>
      <c r="N54" s="1">
        <f t="shared" si="7"/>
        <v>-115.36985082872914</v>
      </c>
      <c r="O54" s="1">
        <f t="shared" si="8"/>
        <v>-0.24828375286041388</v>
      </c>
      <c r="P54" s="1">
        <f t="shared" si="9"/>
        <v>87.969838672768972</v>
      </c>
      <c r="Q54" s="1">
        <f t="shared" si="10"/>
        <v>-26.174473201513528</v>
      </c>
      <c r="R54" s="1">
        <f t="shared" si="11"/>
        <v>50.483615772000597</v>
      </c>
      <c r="T54" s="1">
        <f t="shared" si="12"/>
        <v>-96.329099999999997</v>
      </c>
      <c r="U54" s="1">
        <f t="shared" si="13"/>
        <v>103.1371</v>
      </c>
      <c r="X54" s="1">
        <f t="shared" si="0"/>
        <v>121.83239690336885</v>
      </c>
      <c r="Y54" s="1">
        <f t="shared" si="14"/>
        <v>262.21192000000002</v>
      </c>
      <c r="Z54" s="1">
        <f t="shared" si="15"/>
        <v>246.84223</v>
      </c>
      <c r="AA54" s="1">
        <f t="shared" si="16"/>
        <v>255.76128200000002</v>
      </c>
      <c r="AB54" s="1">
        <f t="shared" si="17"/>
        <v>200.685102</v>
      </c>
      <c r="AC54" s="1">
        <f t="shared" si="18"/>
        <v>83.98048991128455</v>
      </c>
      <c r="AD54" s="1">
        <f t="shared" si="19"/>
        <v>288.38639320151356</v>
      </c>
      <c r="AE54" s="1">
        <f t="shared" si="20"/>
        <v>281.93575520151353</v>
      </c>
      <c r="AF54" s="1">
        <f t="shared" si="21"/>
        <v>0.20786473963605318</v>
      </c>
      <c r="AG54" s="1">
        <f t="shared" si="22"/>
        <v>-75.926988726455704</v>
      </c>
      <c r="AH54" s="1">
        <f t="shared" si="23"/>
        <v>118.14017409918537</v>
      </c>
      <c r="AI54" s="1">
        <f t="shared" si="24"/>
        <v>67.656558327184769</v>
      </c>
      <c r="AJ54" s="1">
        <f t="shared" si="25"/>
        <v>1</v>
      </c>
      <c r="AM54" s="1">
        <f t="shared" si="26"/>
        <v>539.17561479203221</v>
      </c>
      <c r="AN54" s="1">
        <f t="shared" si="1"/>
        <v>45280.232278452902</v>
      </c>
      <c r="AO54" s="1">
        <f t="shared" si="27"/>
        <v>16974.423103841087</v>
      </c>
      <c r="AP54" s="1">
        <f t="shared" si="28"/>
        <v>29040.792464531904</v>
      </c>
      <c r="AQ54" s="1">
        <f t="shared" si="29"/>
        <v>46015.215568372994</v>
      </c>
      <c r="AR54" s="1">
        <f t="shared" si="30"/>
        <v>734.98328992009192</v>
      </c>
      <c r="AT54" s="1">
        <f t="shared" si="31"/>
        <v>641.35100325389089</v>
      </c>
      <c r="AU54" s="1">
        <f t="shared" si="32"/>
        <v>53860.971458355612</v>
      </c>
      <c r="AV54" s="1">
        <f t="shared" si="33"/>
        <v>-7845.7558899826181</v>
      </c>
    </row>
    <row r="55" spans="1:48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34"/>
        <v>-16.177</v>
      </c>
      <c r="H55" s="1">
        <f t="shared" si="35"/>
        <v>-12.377000000000001</v>
      </c>
      <c r="J55" s="3">
        <f t="shared" si="4"/>
        <v>37.622999999999998</v>
      </c>
      <c r="L55" s="1">
        <f t="shared" si="5"/>
        <v>50.000329048917266</v>
      </c>
      <c r="M55" s="1">
        <f t="shared" si="6"/>
        <v>-4.2711864406779769</v>
      </c>
      <c r="N55" s="1">
        <f t="shared" si="7"/>
        <v>-126.53198305084783</v>
      </c>
      <c r="O55" s="1">
        <f t="shared" si="8"/>
        <v>-0.26993166287015752</v>
      </c>
      <c r="P55" s="1">
        <f t="shared" si="9"/>
        <v>87.128479498860955</v>
      </c>
      <c r="Q55" s="1">
        <f t="shared" si="10"/>
        <v>-26.699182433312536</v>
      </c>
      <c r="R55" s="1">
        <f t="shared" si="11"/>
        <v>50.771194460928236</v>
      </c>
      <c r="T55" s="1">
        <f t="shared" si="12"/>
        <v>-95.397699999999986</v>
      </c>
      <c r="U55" s="1">
        <f t="shared" si="13"/>
        <v>104.35290000000001</v>
      </c>
      <c r="X55" s="1">
        <f t="shared" si="0"/>
        <v>123.30377100356664</v>
      </c>
      <c r="Y55" s="1">
        <f t="shared" si="14"/>
        <v>265.59339000000006</v>
      </c>
      <c r="Z55" s="1">
        <f t="shared" si="15"/>
        <v>241.77431999999999</v>
      </c>
      <c r="AA55" s="1">
        <f t="shared" si="16"/>
        <v>258.33791800000006</v>
      </c>
      <c r="AB55" s="1">
        <f t="shared" si="17"/>
        <v>195.73741399999997</v>
      </c>
      <c r="AC55" s="1">
        <f t="shared" si="18"/>
        <v>83.94700314846574</v>
      </c>
      <c r="AD55" s="1">
        <f t="shared" si="19"/>
        <v>292.29257243331261</v>
      </c>
      <c r="AE55" s="1">
        <f t="shared" si="20"/>
        <v>285.03710043331262</v>
      </c>
      <c r="AF55" s="1">
        <f t="shared" si="21"/>
        <v>0.18905054001447019</v>
      </c>
      <c r="AG55" s="1">
        <f t="shared" si="22"/>
        <v>-76.666137679124247</v>
      </c>
      <c r="AH55" s="1">
        <f t="shared" si="23"/>
        <v>118.22786737822801</v>
      </c>
      <c r="AI55" s="1">
        <f t="shared" si="24"/>
        <v>67.456672917299784</v>
      </c>
      <c r="AJ55" s="1">
        <f t="shared" si="25"/>
        <v>1</v>
      </c>
      <c r="AM55" s="1">
        <f t="shared" si="26"/>
        <v>547.07336241225391</v>
      </c>
      <c r="AN55" s="1">
        <f t="shared" si="1"/>
        <v>45925.16927686322</v>
      </c>
      <c r="AO55" s="1">
        <f t="shared" si="27"/>
        <v>17204.34081342478</v>
      </c>
      <c r="AP55" s="1">
        <f t="shared" si="28"/>
        <v>29360.246530133369</v>
      </c>
      <c r="AQ55" s="1">
        <f t="shared" si="29"/>
        <v>46564.587343558145</v>
      </c>
      <c r="AR55" s="1">
        <f t="shared" si="30"/>
        <v>639.41806669492507</v>
      </c>
      <c r="AT55" s="1">
        <f t="shared" si="31"/>
        <v>651.75420669192943</v>
      </c>
      <c r="AU55" s="1">
        <f t="shared" si="32"/>
        <v>54712.812441193193</v>
      </c>
      <c r="AV55" s="1">
        <f t="shared" si="33"/>
        <v>-8148.2250976350479</v>
      </c>
    </row>
    <row r="56" spans="1:48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34"/>
        <v>-16.933</v>
      </c>
      <c r="H56" s="1">
        <f t="shared" si="35"/>
        <v>-13.255000000000001</v>
      </c>
      <c r="J56" s="3">
        <f t="shared" si="4"/>
        <v>36.744999999999997</v>
      </c>
      <c r="L56" s="1">
        <f t="shared" si="5"/>
        <v>50.000555006919669</v>
      </c>
      <c r="M56" s="1">
        <f t="shared" si="6"/>
        <v>-4.4360465116279011</v>
      </c>
      <c r="N56" s="1">
        <f t="shared" si="7"/>
        <v>-139.0778546511626</v>
      </c>
      <c r="O56" s="1">
        <f t="shared" si="8"/>
        <v>-0.28992072480181375</v>
      </c>
      <c r="P56" s="1">
        <f t="shared" si="9"/>
        <v>86.169491506228852</v>
      </c>
      <c r="Q56" s="1">
        <f t="shared" si="10"/>
        <v>-27.1635929224691</v>
      </c>
      <c r="R56" s="1">
        <f t="shared" si="11"/>
        <v>50.960034301418084</v>
      </c>
      <c r="T56" s="1">
        <f t="shared" si="12"/>
        <v>-94.453099999999992</v>
      </c>
      <c r="U56" s="1">
        <f t="shared" si="13"/>
        <v>105.54349999999999</v>
      </c>
      <c r="X56" s="1">
        <f t="shared" si="0"/>
        <v>124.77210904629287</v>
      </c>
      <c r="Y56" s="1">
        <f t="shared" si="14"/>
        <v>268.88182</v>
      </c>
      <c r="Z56" s="1">
        <f t="shared" si="15"/>
        <v>236.64765</v>
      </c>
      <c r="AA56" s="1">
        <f t="shared" si="16"/>
        <v>260.82437000000004</v>
      </c>
      <c r="AB56" s="1">
        <f t="shared" si="17"/>
        <v>190.744102</v>
      </c>
      <c r="AC56" s="1">
        <f t="shared" si="18"/>
        <v>83.981122835030234</v>
      </c>
      <c r="AD56" s="1">
        <f t="shared" si="19"/>
        <v>296.0454129224691</v>
      </c>
      <c r="AE56" s="1">
        <f t="shared" si="20"/>
        <v>287.98796292246914</v>
      </c>
      <c r="AF56" s="1">
        <f t="shared" si="21"/>
        <v>0.17084541054175717</v>
      </c>
      <c r="AG56" s="1">
        <f t="shared" si="22"/>
        <v>-77.363963204280708</v>
      </c>
      <c r="AH56" s="1">
        <f t="shared" si="23"/>
        <v>118.28574867714114</v>
      </c>
      <c r="AI56" s="1">
        <f t="shared" si="24"/>
        <v>67.325714375723066</v>
      </c>
      <c r="AJ56" s="1">
        <f t="shared" si="25"/>
        <v>1</v>
      </c>
      <c r="AM56" s="1">
        <f t="shared" si="26"/>
        <v>554.95481369039135</v>
      </c>
      <c r="AN56" s="1">
        <f t="shared" si="1"/>
        <v>46605.728376424071</v>
      </c>
      <c r="AO56" s="1">
        <f t="shared" si="27"/>
        <v>17425.23300461653</v>
      </c>
      <c r="AP56" s="1">
        <f t="shared" si="28"/>
        <v>29664.200120828937</v>
      </c>
      <c r="AQ56" s="1">
        <f t="shared" si="29"/>
        <v>47089.433125445466</v>
      </c>
      <c r="AR56" s="1">
        <f t="shared" si="30"/>
        <v>483.7047490213954</v>
      </c>
      <c r="AT56" s="1">
        <f t="shared" si="31"/>
        <v>662.135943989221</v>
      </c>
      <c r="AU56" s="1">
        <f t="shared" si="32"/>
        <v>55606.920045647472</v>
      </c>
      <c r="AV56" s="1">
        <f t="shared" si="33"/>
        <v>-8517.4869202020054</v>
      </c>
    </row>
    <row r="57" spans="1:48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34"/>
        <v>-17.696000000000002</v>
      </c>
      <c r="H57" s="1">
        <f t="shared" si="35"/>
        <v>-14.138</v>
      </c>
      <c r="J57" s="3">
        <f t="shared" si="4"/>
        <v>35.862000000000002</v>
      </c>
      <c r="L57" s="1">
        <f t="shared" si="5"/>
        <v>50.000428048167748</v>
      </c>
      <c r="M57" s="1">
        <f t="shared" si="6"/>
        <v>-4.604790419161672</v>
      </c>
      <c r="N57" s="1">
        <f t="shared" si="7"/>
        <v>-152.31482634730523</v>
      </c>
      <c r="O57" s="1">
        <f t="shared" si="8"/>
        <v>-0.31073446327683929</v>
      </c>
      <c r="P57" s="1">
        <f t="shared" si="9"/>
        <v>85.210158192090532</v>
      </c>
      <c r="Q57" s="1">
        <f t="shared" si="10"/>
        <v>-27.657416086285185</v>
      </c>
      <c r="R57" s="1">
        <f t="shared" si="11"/>
        <v>51.199191439241318</v>
      </c>
      <c r="T57" s="1">
        <f t="shared" si="12"/>
        <v>-93.4893</v>
      </c>
      <c r="U57" s="1">
        <f t="shared" si="13"/>
        <v>106.7101</v>
      </c>
      <c r="X57" s="1">
        <f t="shared" si="0"/>
        <v>126.24262012688106</v>
      </c>
      <c r="Y57" s="1">
        <f t="shared" si="14"/>
        <v>272.07891000000001</v>
      </c>
      <c r="Z57" s="1">
        <f t="shared" si="15"/>
        <v>231.44857999999999</v>
      </c>
      <c r="AA57" s="1">
        <f t="shared" si="16"/>
        <v>263.22104200000001</v>
      </c>
      <c r="AB57" s="1">
        <f t="shared" si="17"/>
        <v>185.69286600000004</v>
      </c>
      <c r="AC57" s="1">
        <f t="shared" si="18"/>
        <v>83.908725058089502</v>
      </c>
      <c r="AD57" s="1">
        <f t="shared" si="19"/>
        <v>299.7363260862852</v>
      </c>
      <c r="AE57" s="1">
        <f t="shared" si="20"/>
        <v>290.87845808628521</v>
      </c>
      <c r="AF57" s="1">
        <f t="shared" si="21"/>
        <v>0.15331747713438457</v>
      </c>
      <c r="AG57" s="1">
        <f t="shared" si="22"/>
        <v>-78.005660661964512</v>
      </c>
      <c r="AH57" s="1">
        <f t="shared" si="23"/>
        <v>118.32391422467734</v>
      </c>
      <c r="AI57" s="1">
        <f t="shared" si="24"/>
        <v>67.12472278543602</v>
      </c>
      <c r="AJ57" s="1">
        <f t="shared" si="25"/>
        <v>1</v>
      </c>
      <c r="AM57" s="1">
        <f t="shared" si="26"/>
        <v>562.84792896655642</v>
      </c>
      <c r="AN57" s="1">
        <f t="shared" si="1"/>
        <v>47227.852121169875</v>
      </c>
      <c r="AO57" s="1">
        <f t="shared" si="27"/>
        <v>17642.480153438748</v>
      </c>
      <c r="AP57" s="1">
        <f t="shared" si="28"/>
        <v>29961.935575177809</v>
      </c>
      <c r="AQ57" s="1">
        <f t="shared" si="29"/>
        <v>47604.415728616557</v>
      </c>
      <c r="AR57" s="1">
        <f t="shared" si="30"/>
        <v>376.563607446682</v>
      </c>
      <c r="AT57" s="1">
        <f t="shared" si="31"/>
        <v>672.53304553341172</v>
      </c>
      <c r="AU57" s="1">
        <f t="shared" si="32"/>
        <v>56431.390410142631</v>
      </c>
      <c r="AV57" s="1">
        <f t="shared" si="33"/>
        <v>-8826.9746815260733</v>
      </c>
    </row>
    <row r="58" spans="1:48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34"/>
        <v>-18.465</v>
      </c>
      <c r="H58" s="1">
        <f t="shared" si="35"/>
        <v>-15.023</v>
      </c>
      <c r="J58" s="3">
        <f t="shared" si="4"/>
        <v>34.977000000000004</v>
      </c>
      <c r="L58" s="1">
        <f t="shared" si="5"/>
        <v>50.000858242634195</v>
      </c>
      <c r="M58" s="1">
        <f t="shared" si="6"/>
        <v>-4.8499999999999943</v>
      </c>
      <c r="N58" s="1">
        <f t="shared" si="7"/>
        <v>-169.00209999999981</v>
      </c>
      <c r="O58" s="1">
        <f t="shared" si="8"/>
        <v>-0.33070866141731831</v>
      </c>
      <c r="P58" s="1">
        <f t="shared" si="9"/>
        <v>84.17177165354309</v>
      </c>
      <c r="Q58" s="1">
        <f t="shared" si="10"/>
        <v>-28.010350814530849</v>
      </c>
      <c r="R58" s="1">
        <f t="shared" si="11"/>
        <v>51.349151450474537</v>
      </c>
      <c r="T58" s="1">
        <f t="shared" si="12"/>
        <v>-92.512700000000024</v>
      </c>
      <c r="U58" s="1">
        <f t="shared" si="13"/>
        <v>107.84990000000001</v>
      </c>
      <c r="X58" s="1">
        <f t="shared" si="0"/>
        <v>127.70821035195816</v>
      </c>
      <c r="Y58" s="1">
        <f t="shared" si="14"/>
        <v>275.17728999999997</v>
      </c>
      <c r="Z58" s="1">
        <f t="shared" si="15"/>
        <v>226.19872000000007</v>
      </c>
      <c r="AA58" s="1">
        <f t="shared" si="16"/>
        <v>265.52317800000003</v>
      </c>
      <c r="AB58" s="1">
        <f t="shared" si="17"/>
        <v>180.60395400000004</v>
      </c>
      <c r="AC58" s="1">
        <f t="shared" si="18"/>
        <v>83.947679845044917</v>
      </c>
      <c r="AD58" s="1">
        <f t="shared" si="19"/>
        <v>303.18764081453082</v>
      </c>
      <c r="AE58" s="1">
        <f t="shared" si="20"/>
        <v>293.53352881453088</v>
      </c>
      <c r="AF58" s="1">
        <f t="shared" si="21"/>
        <v>0.13690235478454099</v>
      </c>
      <c r="AG58" s="1">
        <f t="shared" si="22"/>
        <v>-78.553136518978306</v>
      </c>
      <c r="AH58" s="1">
        <f t="shared" si="23"/>
        <v>118.37630836914789</v>
      </c>
      <c r="AI58" s="1">
        <f t="shared" si="24"/>
        <v>67.027156918673356</v>
      </c>
      <c r="AJ58" s="1">
        <f t="shared" si="25"/>
        <v>1</v>
      </c>
      <c r="AM58" s="1">
        <f t="shared" si="26"/>
        <v>570.7146310586802</v>
      </c>
      <c r="AN58" s="1">
        <f t="shared" si="1"/>
        <v>47910.169130997012</v>
      </c>
      <c r="AO58" s="1">
        <f t="shared" si="27"/>
        <v>17845.624538343283</v>
      </c>
      <c r="AP58" s="1">
        <f t="shared" si="28"/>
        <v>30235.421135540757</v>
      </c>
      <c r="AQ58" s="1">
        <f t="shared" si="29"/>
        <v>48081.045673884044</v>
      </c>
      <c r="AR58" s="1">
        <f t="shared" si="30"/>
        <v>170.87654288703197</v>
      </c>
      <c r="AT58" s="1">
        <f t="shared" si="31"/>
        <v>682.89535466079678</v>
      </c>
      <c r="AU58" s="1">
        <f t="shared" si="32"/>
        <v>57327.480600732968</v>
      </c>
      <c r="AV58" s="1">
        <f t="shared" si="33"/>
        <v>-9246.4349268489241</v>
      </c>
    </row>
    <row r="59" spans="1:48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34"/>
        <v>-19.241</v>
      </c>
      <c r="H59" s="1">
        <f t="shared" si="35"/>
        <v>-15.912000000000001</v>
      </c>
      <c r="J59" s="3">
        <f t="shared" si="4"/>
        <v>34.088000000000001</v>
      </c>
      <c r="L59" s="1">
        <f t="shared" si="5"/>
        <v>50.000421798220863</v>
      </c>
      <c r="M59" s="1">
        <f t="shared" si="6"/>
        <v>-5.0516129032258066</v>
      </c>
      <c r="N59" s="1">
        <f t="shared" si="7"/>
        <v>-184.79458064516132</v>
      </c>
      <c r="O59" s="1">
        <f t="shared" si="8"/>
        <v>-0.35280898876404476</v>
      </c>
      <c r="P59" s="1">
        <f t="shared" si="9"/>
        <v>83.187806741573027</v>
      </c>
      <c r="Q59" s="1">
        <f t="shared" si="10"/>
        <v>-28.516021551990125</v>
      </c>
      <c r="R59" s="1">
        <f t="shared" si="11"/>
        <v>51.654612098117859</v>
      </c>
      <c r="T59" s="1">
        <f t="shared" si="12"/>
        <v>-91.514399999999995</v>
      </c>
      <c r="U59" s="1">
        <f t="shared" si="13"/>
        <v>108.96779999999998</v>
      </c>
      <c r="X59" s="1">
        <f t="shared" si="0"/>
        <v>129.17868107470363</v>
      </c>
      <c r="Y59" s="1">
        <f t="shared" si="14"/>
        <v>278.18468000000001</v>
      </c>
      <c r="Z59" s="1">
        <f t="shared" si="15"/>
        <v>220.87114000000003</v>
      </c>
      <c r="AA59" s="1">
        <f t="shared" si="16"/>
        <v>267.73523600000004</v>
      </c>
      <c r="AB59" s="1">
        <f t="shared" si="17"/>
        <v>175.45246800000001</v>
      </c>
      <c r="AC59" s="1">
        <f>AJ59*((AG59-Q59)^2+(AH59-R59)^2)^0.5</f>
        <v>83.726289791363001</v>
      </c>
      <c r="AD59" s="1">
        <f t="shared" si="19"/>
        <v>306.70070155199016</v>
      </c>
      <c r="AE59" s="1">
        <f t="shared" si="20"/>
        <v>296.25125755199019</v>
      </c>
      <c r="AF59" s="1">
        <f t="shared" si="21"/>
        <v>0.12079907917635449</v>
      </c>
      <c r="AG59" s="1">
        <f t="shared" si="22"/>
        <v>-79.076250333159152</v>
      </c>
      <c r="AH59" s="1">
        <f t="shared" si="23"/>
        <v>118.3910704085732</v>
      </c>
      <c r="AI59" s="1">
        <f t="shared" si="24"/>
        <v>66.736458310455333</v>
      </c>
      <c r="AJ59" s="1">
        <f t="shared" si="25"/>
        <v>1</v>
      </c>
      <c r="AM59" s="1">
        <f t="shared" si="26"/>
        <v>578.60752971008878</v>
      </c>
      <c r="AN59" s="1">
        <f t="shared" si="1"/>
        <v>48444.661707971572</v>
      </c>
      <c r="AO59" s="1">
        <f t="shared" si="27"/>
        <v>18052.40329335014</v>
      </c>
      <c r="AP59" s="1">
        <f t="shared" si="28"/>
        <v>30515.360784142751</v>
      </c>
      <c r="AQ59" s="1">
        <f t="shared" si="29"/>
        <v>48567.764077492888</v>
      </c>
      <c r="AR59" s="1">
        <f t="shared" si="30"/>
        <v>123.10236952131527</v>
      </c>
      <c r="AT59" s="1">
        <f t="shared" si="31"/>
        <v>693.29217085889638</v>
      </c>
      <c r="AU59" s="1">
        <f t="shared" si="32"/>
        <v>58046.781207415108</v>
      </c>
      <c r="AV59" s="1">
        <f t="shared" si="33"/>
        <v>-9479.0171299222202</v>
      </c>
    </row>
    <row r="60" spans="1:48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34"/>
        <v>-20.024000000000001</v>
      </c>
      <c r="H60" s="1">
        <f t="shared" si="35"/>
        <v>-16.802</v>
      </c>
      <c r="J60" s="3">
        <f t="shared" si="4"/>
        <v>33.198</v>
      </c>
      <c r="L60" s="1">
        <f t="shared" si="5"/>
        <v>50.001054168887286</v>
      </c>
      <c r="M60" s="1">
        <f t="shared" si="6"/>
        <v>-5.3673469387755199</v>
      </c>
      <c r="N60" s="1">
        <f t="shared" si="7"/>
        <v>-205.9313469387759</v>
      </c>
      <c r="O60" s="1">
        <f t="shared" si="8"/>
        <v>-0.37331838565022513</v>
      </c>
      <c r="P60" s="1">
        <f t="shared" si="9"/>
        <v>82.088669282511233</v>
      </c>
      <c r="Q60" s="1">
        <f t="shared" si="10"/>
        <v>-28.836440676840184</v>
      </c>
      <c r="R60" s="1">
        <f t="shared" si="11"/>
        <v>51.809508122632074</v>
      </c>
      <c r="T60" s="1">
        <f t="shared" si="12"/>
        <v>-90.506800000000013</v>
      </c>
      <c r="U60" s="1">
        <f t="shared" si="13"/>
        <v>110.05880000000002</v>
      </c>
      <c r="X60" s="1">
        <f t="shared" si="0"/>
        <v>130.64090660922403</v>
      </c>
      <c r="Y60" s="1">
        <f t="shared" si="14"/>
        <v>281.09201000000002</v>
      </c>
      <c r="Z60" s="1">
        <f t="shared" si="15"/>
        <v>215.50009</v>
      </c>
      <c r="AA60" s="1">
        <f t="shared" si="16"/>
        <v>269.852056</v>
      </c>
      <c r="AB60" s="1">
        <f t="shared" si="17"/>
        <v>170.26995600000001</v>
      </c>
      <c r="AC60" s="1">
        <f t="shared" si="18"/>
        <v>83.698260951004997</v>
      </c>
      <c r="AD60" s="1">
        <f t="shared" si="19"/>
        <v>309.92845067684021</v>
      </c>
      <c r="AE60" s="1">
        <f t="shared" si="20"/>
        <v>298.6884966768402</v>
      </c>
      <c r="AF60" s="1">
        <f t="shared" si="21"/>
        <v>0.10573683723061168</v>
      </c>
      <c r="AG60" s="1">
        <f t="shared" si="22"/>
        <v>-79.513002675254185</v>
      </c>
      <c r="AH60" s="1">
        <f t="shared" si="23"/>
        <v>118.42245694073672</v>
      </c>
      <c r="AI60" s="1">
        <f t="shared" si="24"/>
        <v>66.612948818104655</v>
      </c>
      <c r="AJ60" s="1">
        <f t="shared" si="25"/>
        <v>1</v>
      </c>
      <c r="AM60" s="1">
        <f t="shared" si="26"/>
        <v>586.45617148918052</v>
      </c>
      <c r="AN60" s="1">
        <f t="shared" si="1"/>
        <v>49085.361677628767</v>
      </c>
      <c r="AO60" s="1">
        <f t="shared" si="27"/>
        <v>18242.388606838816</v>
      </c>
      <c r="AP60" s="1">
        <f t="shared" si="28"/>
        <v>30766.408600197927</v>
      </c>
      <c r="AQ60" s="1">
        <f t="shared" si="29"/>
        <v>49008.79720703674</v>
      </c>
      <c r="AR60" s="1">
        <f t="shared" si="30"/>
        <v>-76.564470592027646</v>
      </c>
      <c r="AT60" s="1">
        <f t="shared" si="31"/>
        <v>703.63069027816937</v>
      </c>
      <c r="AU60" s="1">
        <f t="shared" si="32"/>
        <v>58892.665128037996</v>
      </c>
      <c r="AV60" s="1">
        <f t="shared" si="33"/>
        <v>-9883.867921001256</v>
      </c>
    </row>
    <row r="61" spans="1:48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34"/>
        <v>-20.812999999999999</v>
      </c>
      <c r="H61" s="1">
        <f t="shared" si="35"/>
        <v>-17.693999999999999</v>
      </c>
      <c r="J61" s="3">
        <f t="shared" si="4"/>
        <v>32.305999999999997</v>
      </c>
      <c r="L61" s="1">
        <f t="shared" si="5"/>
        <v>50.000593846473457</v>
      </c>
      <c r="M61" s="1">
        <f t="shared" si="6"/>
        <v>-5.645390070922006</v>
      </c>
      <c r="N61" s="1">
        <f t="shared" si="7"/>
        <v>-226.52173758865331</v>
      </c>
      <c r="O61" s="1">
        <f t="shared" si="8"/>
        <v>-0.39573991031390088</v>
      </c>
      <c r="P61" s="1">
        <f t="shared" si="9"/>
        <v>81.029267937219714</v>
      </c>
      <c r="Q61" s="1">
        <f t="shared" si="10"/>
        <v>-29.292523893653819</v>
      </c>
      <c r="R61" s="1">
        <f t="shared" si="11"/>
        <v>52.106854747152205</v>
      </c>
      <c r="T61" s="1">
        <f t="shared" si="12"/>
        <v>-89.478899999999996</v>
      </c>
      <c r="U61" s="1">
        <f t="shared" si="13"/>
        <v>111.12629999999999</v>
      </c>
      <c r="X61" s="1">
        <f t="shared" si="0"/>
        <v>132.10551334785387</v>
      </c>
      <c r="Y61" s="1">
        <f t="shared" si="14"/>
        <v>283.90168</v>
      </c>
      <c r="Z61" s="1">
        <f t="shared" si="15"/>
        <v>210.05928999999998</v>
      </c>
      <c r="AA61" s="1">
        <f t="shared" si="16"/>
        <v>271.87344599999994</v>
      </c>
      <c r="AB61" s="1">
        <f t="shared" si="17"/>
        <v>165.03281799999996</v>
      </c>
      <c r="AC61" s="1">
        <f t="shared" si="18"/>
        <v>83.433503087568383</v>
      </c>
      <c r="AD61" s="1">
        <f t="shared" si="19"/>
        <v>313.19420389365382</v>
      </c>
      <c r="AE61" s="1">
        <f t="shared" si="20"/>
        <v>301.16596989365377</v>
      </c>
      <c r="AF61" s="1">
        <f t="shared" si="21"/>
        <v>9.1008324406302854E-2</v>
      </c>
      <c r="AG61" s="1">
        <f t="shared" si="22"/>
        <v>-79.922925828181349</v>
      </c>
      <c r="AH61" s="1">
        <f t="shared" si="23"/>
        <v>118.42210063685297</v>
      </c>
      <c r="AI61" s="1">
        <f t="shared" si="24"/>
        <v>66.315245889700776</v>
      </c>
      <c r="AJ61" s="1">
        <f t="shared" si="25"/>
        <v>1</v>
      </c>
      <c r="AM61" s="1">
        <f t="shared" si="26"/>
        <v>594.31759461945001</v>
      </c>
      <c r="AN61" s="1">
        <f t="shared" si="1"/>
        <v>49585.998865678099</v>
      </c>
      <c r="AO61" s="1">
        <f t="shared" si="27"/>
        <v>18434.610841180463</v>
      </c>
      <c r="AP61" s="1">
        <f t="shared" si="28"/>
        <v>31021.60072889581</v>
      </c>
      <c r="AQ61" s="1">
        <f t="shared" si="29"/>
        <v>49456.211570076273</v>
      </c>
      <c r="AR61" s="1">
        <f t="shared" si="30"/>
        <v>-129.78729560182546</v>
      </c>
      <c r="AT61" s="1">
        <f t="shared" si="31"/>
        <v>713.98604576297782</v>
      </c>
      <c r="AU61" s="1">
        <f t="shared" si="32"/>
        <v>59570.356953646151</v>
      </c>
      <c r="AV61" s="1">
        <f t="shared" si="33"/>
        <v>-10114.145383569878</v>
      </c>
    </row>
    <row r="62" spans="1:48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34"/>
        <v>-21.609000000000002</v>
      </c>
      <c r="H62" s="1">
        <f t="shared" si="35"/>
        <v>-18.585999999999999</v>
      </c>
      <c r="J62" s="3">
        <f t="shared" si="4"/>
        <v>31.414000000000001</v>
      </c>
      <c r="L62" s="1">
        <f t="shared" si="5"/>
        <v>50.001132037184924</v>
      </c>
      <c r="M62" s="1">
        <f t="shared" si="6"/>
        <v>-6.0300751879699215</v>
      </c>
      <c r="N62" s="1">
        <f t="shared" si="7"/>
        <v>-252.75090977443594</v>
      </c>
      <c r="O62" s="1">
        <f t="shared" si="8"/>
        <v>-0.41657334826427728</v>
      </c>
      <c r="P62" s="1">
        <f t="shared" si="9"/>
        <v>79.85348600223962</v>
      </c>
      <c r="Q62" s="1">
        <f t="shared" si="10"/>
        <v>-29.625392960957541</v>
      </c>
      <c r="R62" s="1">
        <f t="shared" si="11"/>
        <v>52.267892140510853</v>
      </c>
      <c r="T62" s="1">
        <f t="shared" si="12"/>
        <v>-88.441700000000012</v>
      </c>
      <c r="U62" s="1">
        <f>B62+$S$7*(G62-D62)+$S$9*(B62-J62)</f>
        <v>112.16790000000002</v>
      </c>
      <c r="X62" s="1">
        <f t="shared" si="0"/>
        <v>133.56213568710257</v>
      </c>
      <c r="Y62" s="1">
        <f t="shared" si="14"/>
        <v>286.61129000000005</v>
      </c>
      <c r="Z62" s="1">
        <f t="shared" si="15"/>
        <v>204.57602000000003</v>
      </c>
      <c r="AA62" s="1">
        <f t="shared" si="16"/>
        <v>273.79959800000006</v>
      </c>
      <c r="AB62" s="1">
        <f t="shared" si="17"/>
        <v>159.76565400000001</v>
      </c>
      <c r="AC62" s="1">
        <f t="shared" si="18"/>
        <v>83.317354327670486</v>
      </c>
      <c r="AD62" s="1">
        <f t="shared" si="19"/>
        <v>316.23668296095758</v>
      </c>
      <c r="AE62" s="1">
        <f t="shared" si="20"/>
        <v>303.42499096095759</v>
      </c>
      <c r="AF62" s="1">
        <f t="shared" si="21"/>
        <v>7.6934769740416395E-2</v>
      </c>
      <c r="AG62" s="1">
        <f t="shared" si="22"/>
        <v>-80.283667805834824</v>
      </c>
      <c r="AH62" s="1">
        <f t="shared" si="23"/>
        <v>118.41561108760278</v>
      </c>
      <c r="AI62" s="1">
        <f t="shared" si="24"/>
        <v>66.147718947091931</v>
      </c>
      <c r="AJ62" s="1">
        <f t="shared" si="25"/>
        <v>1</v>
      </c>
      <c r="AM62" s="1">
        <f t="shared" si="26"/>
        <v>602.13616068760132</v>
      </c>
      <c r="AN62" s="1">
        <f t="shared" si="1"/>
        <v>50168.39185351201</v>
      </c>
      <c r="AO62" s="1">
        <f t="shared" si="27"/>
        <v>18613.691159081962</v>
      </c>
      <c r="AP62" s="1">
        <f t="shared" si="28"/>
        <v>31254.291193933441</v>
      </c>
      <c r="AQ62" s="1">
        <f t="shared" si="29"/>
        <v>49867.982353015403</v>
      </c>
      <c r="AR62" s="1">
        <f t="shared" si="30"/>
        <v>-300.40950049660751</v>
      </c>
      <c r="AT62" s="1">
        <f t="shared" si="31"/>
        <v>724.28494835040181</v>
      </c>
      <c r="AU62" s="1">
        <f t="shared" si="32"/>
        <v>60345.505675908942</v>
      </c>
      <c r="AV62" s="1">
        <f t="shared" si="33"/>
        <v>-10477.523322893539</v>
      </c>
    </row>
    <row r="63" spans="1:48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34"/>
        <v>-22.411000000000001</v>
      </c>
      <c r="H63" s="1">
        <f t="shared" si="35"/>
        <v>-19.478999999999999</v>
      </c>
      <c r="J63" s="3">
        <f t="shared" si="4"/>
        <v>30.521000000000001</v>
      </c>
      <c r="L63" s="1">
        <f t="shared" si="5"/>
        <v>50.001139037025951</v>
      </c>
      <c r="M63" s="1">
        <f t="shared" si="6"/>
        <v>-6.4639999999999986</v>
      </c>
      <c r="N63" s="1">
        <f t="shared" si="7"/>
        <v>-282.51731999999993</v>
      </c>
      <c r="O63" s="1">
        <f t="shared" si="8"/>
        <v>-0.4394618834080754</v>
      </c>
      <c r="P63" s="1">
        <f t="shared" si="9"/>
        <v>78.717264573991187</v>
      </c>
      <c r="Q63" s="1">
        <f t="shared" si="10"/>
        <v>-29.980272145604854</v>
      </c>
      <c r="R63" s="1">
        <f t="shared" si="11"/>
        <v>52.53381914918976</v>
      </c>
      <c r="T63" s="1">
        <f t="shared" si="12"/>
        <v>-87.38669999999999</v>
      </c>
      <c r="U63" s="1">
        <f t="shared" si="13"/>
        <v>113.1859</v>
      </c>
      <c r="X63" s="1">
        <f t="shared" si="0"/>
        <v>135.01878956537863</v>
      </c>
      <c r="Y63" s="1">
        <f t="shared" si="14"/>
        <v>289.22289000000001</v>
      </c>
      <c r="Z63" s="1">
        <f t="shared" si="15"/>
        <v>199.03031999999999</v>
      </c>
      <c r="AA63" s="1">
        <f t="shared" si="16"/>
        <v>275.63061800000003</v>
      </c>
      <c r="AB63" s="1">
        <f t="shared" si="17"/>
        <v>154.450514</v>
      </c>
      <c r="AC63" s="1">
        <f t="shared" si="18"/>
        <v>83.067895382530594</v>
      </c>
      <c r="AD63" s="1">
        <f t="shared" si="19"/>
        <v>319.20316214560484</v>
      </c>
      <c r="AE63" s="1">
        <f t="shared" si="20"/>
        <v>305.61089014560486</v>
      </c>
      <c r="AF63" s="1">
        <f t="shared" si="21"/>
        <v>6.3667974955532114E-2</v>
      </c>
      <c r="AG63" s="1">
        <f t="shared" si="22"/>
        <v>-80.568286457694697</v>
      </c>
      <c r="AH63" s="1">
        <f t="shared" si="23"/>
        <v>118.42105654189609</v>
      </c>
      <c r="AI63" s="1">
        <f t="shared" si="24"/>
        <v>65.887237392706339</v>
      </c>
      <c r="AJ63" s="1">
        <f t="shared" si="25"/>
        <v>1</v>
      </c>
      <c r="AM63" s="1">
        <f t="shared" si="26"/>
        <v>609.95489604463592</v>
      </c>
      <c r="AN63" s="1">
        <f t="shared" si="1"/>
        <v>50667.669492698144</v>
      </c>
      <c r="AO63" s="1">
        <f t="shared" si="27"/>
        <v>18788.298123890301</v>
      </c>
      <c r="AP63" s="1">
        <f t="shared" si="28"/>
        <v>31479.449739448031</v>
      </c>
      <c r="AQ63" s="1">
        <f t="shared" si="29"/>
        <v>50267.747863338329</v>
      </c>
      <c r="AR63" s="1">
        <f t="shared" si="30"/>
        <v>-399.92162935981469</v>
      </c>
      <c r="AT63" s="1">
        <f t="shared" si="31"/>
        <v>734.58407393136474</v>
      </c>
      <c r="AU63" s="1">
        <f t="shared" si="32"/>
        <v>61020.353003003729</v>
      </c>
      <c r="AV63" s="1">
        <f t="shared" si="33"/>
        <v>-10752.6051396654</v>
      </c>
    </row>
    <row r="64" spans="1:48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34"/>
        <v>-23.219000000000001</v>
      </c>
      <c r="H64" s="1">
        <f t="shared" si="35"/>
        <v>-20.370999999999999</v>
      </c>
      <c r="J64" s="3">
        <f t="shared" si="4"/>
        <v>29.629000000000001</v>
      </c>
      <c r="L64" s="1">
        <f t="shared" si="5"/>
        <v>50.000745794437904</v>
      </c>
      <c r="M64" s="1">
        <f t="shared" si="6"/>
        <v>-6.9658119658119464</v>
      </c>
      <c r="N64" s="1">
        <f t="shared" si="7"/>
        <v>-316.96251282051196</v>
      </c>
      <c r="O64" s="1">
        <f t="shared" si="8"/>
        <v>-0.46240179573512707</v>
      </c>
      <c r="P64" s="1">
        <f t="shared" si="9"/>
        <v>77.53170482603808</v>
      </c>
      <c r="Q64" s="1">
        <f t="shared" si="10"/>
        <v>-30.329796778133268</v>
      </c>
      <c r="R64" s="1">
        <f t="shared" si="11"/>
        <v>52.790404907509341</v>
      </c>
      <c r="T64" s="1">
        <f t="shared" si="12"/>
        <v>-86.318799999999996</v>
      </c>
      <c r="U64" s="1">
        <f t="shared" si="13"/>
        <v>114.1776</v>
      </c>
      <c r="X64" s="1">
        <f t="shared" si="0"/>
        <v>136.4698286626022</v>
      </c>
      <c r="Y64" s="1">
        <f t="shared" si="14"/>
        <v>291.72846000000004</v>
      </c>
      <c r="Z64" s="1">
        <f t="shared" si="15"/>
        <v>193.43647999999999</v>
      </c>
      <c r="AA64" s="1">
        <f t="shared" si="16"/>
        <v>277.36045200000001</v>
      </c>
      <c r="AB64" s="1">
        <f t="shared" si="17"/>
        <v>149.10099600000001</v>
      </c>
      <c r="AC64" s="1">
        <f t="shared" si="18"/>
        <v>82.79473397954267</v>
      </c>
      <c r="AD64" s="1">
        <f t="shared" si="19"/>
        <v>322.05825677813328</v>
      </c>
      <c r="AE64" s="1">
        <f t="shared" si="20"/>
        <v>307.69024877813325</v>
      </c>
      <c r="AF64" s="1">
        <f t="shared" si="21"/>
        <v>5.0866731633413639E-2</v>
      </c>
      <c r="AG64" s="1">
        <f t="shared" si="22"/>
        <v>-80.816993266452016</v>
      </c>
      <c r="AH64" s="1">
        <f t="shared" si="23"/>
        <v>118.41060732637676</v>
      </c>
      <c r="AI64" s="1">
        <f t="shared" si="24"/>
        <v>65.620202418867422</v>
      </c>
      <c r="AJ64" s="1">
        <f t="shared" si="25"/>
        <v>1</v>
      </c>
      <c r="AM64" s="1">
        <f t="shared" si="26"/>
        <v>617.74349350289322</v>
      </c>
      <c r="AN64" s="1">
        <f t="shared" si="1"/>
        <v>51145.908212165392</v>
      </c>
      <c r="AO64" s="1">
        <f t="shared" si="27"/>
        <v>18956.348993960924</v>
      </c>
      <c r="AP64" s="1">
        <f t="shared" si="28"/>
        <v>31693.634075391619</v>
      </c>
      <c r="AQ64" s="1">
        <f t="shared" si="29"/>
        <v>50649.983069352544</v>
      </c>
      <c r="AR64" s="1">
        <f t="shared" si="30"/>
        <v>-495.92514281284821</v>
      </c>
      <c r="AT64" s="1">
        <f t="shared" si="31"/>
        <v>744.84350076437443</v>
      </c>
      <c r="AU64" s="1">
        <f t="shared" si="32"/>
        <v>61669.119502177666</v>
      </c>
      <c r="AV64" s="1">
        <f t="shared" si="33"/>
        <v>-11019.136432825122</v>
      </c>
    </row>
    <row r="65" spans="1:48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34"/>
        <v>-24.033999999999999</v>
      </c>
      <c r="H65" s="1">
        <f t="shared" si="35"/>
        <v>-21.262</v>
      </c>
      <c r="J65" s="3">
        <f t="shared" si="4"/>
        <v>28.738</v>
      </c>
      <c r="L65" s="1">
        <f t="shared" si="5"/>
        <v>50.000816003341384</v>
      </c>
      <c r="M65" s="1">
        <f t="shared" si="6"/>
        <v>-7.5321100917431343</v>
      </c>
      <c r="N65" s="1">
        <f t="shared" si="7"/>
        <v>-356.27033027523009</v>
      </c>
      <c r="O65" s="1">
        <f t="shared" si="8"/>
        <v>-0.48426966292134904</v>
      </c>
      <c r="P65" s="1">
        <f t="shared" si="9"/>
        <v>76.248801123595527</v>
      </c>
      <c r="Q65" s="1">
        <f t="shared" si="10"/>
        <v>-30.684515048755973</v>
      </c>
      <c r="R65" s="1">
        <f t="shared" si="11"/>
        <v>52.98398032136388</v>
      </c>
      <c r="T65" s="1">
        <f t="shared" si="12"/>
        <v>-85.239099999999993</v>
      </c>
      <c r="U65" s="1">
        <f t="shared" si="13"/>
        <v>115.1455</v>
      </c>
      <c r="X65" s="1">
        <f t="shared" si="0"/>
        <v>137.91581723304981</v>
      </c>
      <c r="Y65" s="1">
        <f t="shared" si="14"/>
        <v>294.13432000000006</v>
      </c>
      <c r="Z65" s="1">
        <f t="shared" si="15"/>
        <v>187.79485</v>
      </c>
      <c r="AA65" s="1">
        <f t="shared" si="16"/>
        <v>278.99475000000001</v>
      </c>
      <c r="AB65" s="1">
        <f t="shared" si="17"/>
        <v>143.716802</v>
      </c>
      <c r="AC65" s="1">
        <f t="shared" si="18"/>
        <v>82.537924908492741</v>
      </c>
      <c r="AD65" s="1">
        <f t="shared" si="19"/>
        <v>324.81883504875606</v>
      </c>
      <c r="AE65" s="1">
        <f t="shared" si="20"/>
        <v>309.67926504875601</v>
      </c>
      <c r="AF65" s="1">
        <f t="shared" si="21"/>
        <v>3.8194733617175354E-2</v>
      </c>
      <c r="AG65" s="1">
        <f t="shared" si="22"/>
        <v>-81.066672924399498</v>
      </c>
      <c r="AH65" s="1">
        <f t="shared" si="23"/>
        <v>118.36094274692871</v>
      </c>
      <c r="AI65" s="1">
        <f t="shared" si="24"/>
        <v>65.376962425564841</v>
      </c>
      <c r="AJ65" s="1">
        <f t="shared" si="25"/>
        <v>1</v>
      </c>
      <c r="AM65" s="1">
        <f t="shared" si="26"/>
        <v>625.5049817536277</v>
      </c>
      <c r="AN65" s="1">
        <f t="shared" si="1"/>
        <v>51627.883213869049</v>
      </c>
      <c r="AO65" s="1">
        <f t="shared" si="27"/>
        <v>19118.836630969781</v>
      </c>
      <c r="AP65" s="1">
        <f t="shared" si="28"/>
        <v>31898.512696347116</v>
      </c>
      <c r="AQ65" s="1">
        <f t="shared" si="29"/>
        <v>51017.349327316901</v>
      </c>
      <c r="AR65" s="1">
        <f t="shared" si="30"/>
        <v>-610.53388655214803</v>
      </c>
      <c r="AT65" s="1">
        <f t="shared" si="31"/>
        <v>755.06721835286714</v>
      </c>
      <c r="AU65" s="1">
        <f t="shared" si="32"/>
        <v>62321.681369273443</v>
      </c>
      <c r="AV65" s="1">
        <f t="shared" si="33"/>
        <v>-11304.332041956543</v>
      </c>
    </row>
    <row r="66" spans="1:48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34"/>
        <v>-24.855</v>
      </c>
      <c r="H66" s="1">
        <f t="shared" si="35"/>
        <v>-22.152000000000001</v>
      </c>
      <c r="J66" s="3">
        <f t="shared" si="4"/>
        <v>27.847999999999999</v>
      </c>
      <c r="L66" s="1">
        <f t="shared" si="5"/>
        <v>50.001360401493081</v>
      </c>
      <c r="M66" s="1">
        <f t="shared" si="6"/>
        <v>-8.2699999999999374</v>
      </c>
      <c r="N66" s="1">
        <f t="shared" si="7"/>
        <v>-406.18298999999689</v>
      </c>
      <c r="O66" s="1">
        <f t="shared" si="8"/>
        <v>-0.50958286358511606</v>
      </c>
      <c r="P66" s="1">
        <f t="shared" si="9"/>
        <v>75.049631341600801</v>
      </c>
      <c r="Q66" s="1">
        <f t="shared" si="10"/>
        <v>-31.005589833790744</v>
      </c>
      <c r="R66" s="1">
        <f t="shared" si="11"/>
        <v>53.324732925449048</v>
      </c>
      <c r="T66" s="1">
        <f t="shared" si="12"/>
        <v>-84.146599999999992</v>
      </c>
      <c r="U66" s="1">
        <f t="shared" si="13"/>
        <v>116.0896</v>
      </c>
      <c r="X66" s="1">
        <f t="shared" ref="X66:X90" si="36">((T66-$V$2)^2+(U66-$W$2)^2)^0.5</f>
        <v>139.35748258245769</v>
      </c>
      <c r="Y66" s="1">
        <f t="shared" si="14"/>
        <v>296.44147000000004</v>
      </c>
      <c r="Z66" s="1">
        <f t="shared" si="15"/>
        <v>182.10542999999996</v>
      </c>
      <c r="AA66" s="1">
        <f t="shared" si="16"/>
        <v>280.53451200000006</v>
      </c>
      <c r="AB66" s="1">
        <f t="shared" si="17"/>
        <v>138.297932</v>
      </c>
      <c r="AC66" s="1">
        <f t="shared" si="18"/>
        <v>82.155144537389759</v>
      </c>
      <c r="AD66" s="1">
        <f t="shared" si="19"/>
        <v>327.44705983379077</v>
      </c>
      <c r="AE66" s="1">
        <f t="shared" si="20"/>
        <v>311.5401018337908</v>
      </c>
      <c r="AF66" s="1">
        <f t="shared" si="21"/>
        <v>2.6779953658044055E-2</v>
      </c>
      <c r="AG66" s="1">
        <f t="shared" si="22"/>
        <v>-81.19187666106555</v>
      </c>
      <c r="AH66" s="1">
        <f t="shared" si="23"/>
        <v>118.36936674292784</v>
      </c>
      <c r="AI66" s="1">
        <f>AH66-R66</f>
        <v>65.044633817478797</v>
      </c>
      <c r="AJ66" s="1">
        <f t="shared" si="25"/>
        <v>1</v>
      </c>
      <c r="AM66" s="1">
        <f t="shared" si="26"/>
        <v>633.2432646831096</v>
      </c>
      <c r="AN66" s="1">
        <f t="shared" ref="AN66:AN89" si="37">AM66*AC66</f>
        <v>52024.191937369433</v>
      </c>
      <c r="AO66" s="1">
        <f t="shared" si="27"/>
        <v>19273.533941816924</v>
      </c>
      <c r="AP66" s="1">
        <f t="shared" si="28"/>
        <v>32090.188189389624</v>
      </c>
      <c r="AQ66" s="1">
        <f t="shared" si="29"/>
        <v>51363.722131206552</v>
      </c>
      <c r="AR66" s="1">
        <f t="shared" si="30"/>
        <v>-660.46980616288056</v>
      </c>
      <c r="AT66" s="1">
        <f t="shared" si="31"/>
        <v>765.26036903932072</v>
      </c>
      <c r="AU66" s="1">
        <f t="shared" si="32"/>
        <v>62870.076227161619</v>
      </c>
      <c r="AV66" s="1">
        <f t="shared" si="33"/>
        <v>-11506.354095955066</v>
      </c>
    </row>
    <row r="67" spans="1:48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34"/>
        <v>-25.681999999999999</v>
      </c>
      <c r="H67" s="1">
        <f t="shared" si="35"/>
        <v>-23.039000000000001</v>
      </c>
      <c r="J67" s="3">
        <f t="shared" ref="J67:J73" si="38">H67+50</f>
        <v>26.960999999999999</v>
      </c>
      <c r="L67" s="1">
        <f t="shared" ref="L67:L90" si="39">((G67-D67)^2+(B67-J67)^2)^0.5</f>
        <v>50.001012789742575</v>
      </c>
      <c r="M67" s="1">
        <f t="shared" ref="M67:M89" si="40">(G67-G68)/(B68-B67)</f>
        <v>-9.255555555555592</v>
      </c>
      <c r="N67" s="1">
        <f t="shared" ref="N67:N89" si="41">(B67+B68)*(B68-B67)/(B68-B67)+(G68-G67)*(G68+G67)/(B68-B67)</f>
        <v>-471.54423333333528</v>
      </c>
      <c r="O67" s="1">
        <f t="shared" ref="O67:O89" si="42">(D67-D68)/(J68-J67)</f>
        <v>-0.53220338983050974</v>
      </c>
      <c r="P67" s="1">
        <f t="shared" ref="P67:P89" si="43">(J67+J68)*(J68-J67)/(J68-J67)+(D68-D67)*(D68+D67)/(J68-J67)</f>
        <v>73.68489491525429</v>
      </c>
      <c r="Q67" s="1">
        <f t="shared" ref="Q67:Q89" si="44">0.5*(P67-N67)/(M67-O67)</f>
        <v>-31.251124446795185</v>
      </c>
      <c r="R67" s="1">
        <f t="shared" ref="R67:R89" si="45">0.5*(M67*P67-N67*O67)/(M67-O67)</f>
        <v>53.474401824226653</v>
      </c>
      <c r="T67" s="1">
        <f t="shared" ref="T67:T90" si="46">G67+$S$7*(J67-B67)+$S$9*(G67-D67)</f>
        <v>-83.043599999999998</v>
      </c>
      <c r="U67" s="1">
        <f t="shared" ref="U67:U90" si="47">B67+$S$7*(G67-D67)+$S$9*(B67-J67)</f>
        <v>117.00579999999999</v>
      </c>
      <c r="X67" s="1">
        <f t="shared" si="36"/>
        <v>140.79045046664206</v>
      </c>
      <c r="Y67" s="1">
        <f>G67+$S$12*(J67-B67)+$S$14*(G67-D67)</f>
        <v>298.63492000000002</v>
      </c>
      <c r="Z67" s="1">
        <f t="shared" ref="Z67:Z90" si="48">B67+$S$12*(G67-D67)+$S$14*(B67-J67)</f>
        <v>176.37583999999998</v>
      </c>
      <c r="AA67" s="1">
        <f t="shared" ref="AA67:AA85" si="49">G67+$S$18*(J67-B67)+$S$20*(G67-D67)</f>
        <v>281.96673600000003</v>
      </c>
      <c r="AB67" s="1">
        <f t="shared" ref="AB67:AB90" si="50">B67+$S$18*(G67-D67)+$S$20*(B67-J67)</f>
        <v>132.85263199999997</v>
      </c>
      <c r="AC67" s="1">
        <f t="shared" ref="AC67:AC88" si="51">AJ67*((AG67-Q67)^2+(AH67-R67)^2)^0.5</f>
        <v>81.939046678197911</v>
      </c>
      <c r="AD67" s="1">
        <f t="shared" ref="AD67:AD80" si="52">Y67-Q67</f>
        <v>329.88604444679521</v>
      </c>
      <c r="AE67" s="1">
        <f t="shared" ref="AE67:AE74" si="53">AA67-Q67</f>
        <v>313.21786044679521</v>
      </c>
      <c r="AF67" s="1">
        <f t="shared" ref="AF67:AF89" si="54">((T67-$V$2)*(Q67-T67)+(U67-$W$2)*(R67-U67))/(($V$2-T67)^2+($W$2-U67)^2)</f>
        <v>1.53848146666937E-2</v>
      </c>
      <c r="AG67" s="1">
        <f t="shared" ref="AG67:AG89" si="55">T67+AF67*(T67-$V$2)</f>
        <v>-81.329171638876446</v>
      </c>
      <c r="AH67" s="1">
        <f t="shared" ref="AH67:AH89" si="56">U67+AF67*(U67-$W$2)</f>
        <v>118.32959868584739</v>
      </c>
      <c r="AI67" s="1">
        <f t="shared" si="24"/>
        <v>64.855196861620726</v>
      </c>
      <c r="AJ67" s="1">
        <f t="shared" ref="AJ67:AJ89" si="57">SIGN(AI67)</f>
        <v>1</v>
      </c>
      <c r="AM67" s="1">
        <f t="shared" ref="AM67:AM89" si="58">($AK$39+$AK$42*(X67-$X$2))*0.994</f>
        <v>640.93486309825755</v>
      </c>
      <c r="AN67" s="1">
        <f t="shared" si="37"/>
        <v>52517.591665092514</v>
      </c>
      <c r="AO67" s="1">
        <f t="shared" ref="AO67:AO89" si="59">$AL$2*AD67</f>
        <v>19417.092576138366</v>
      </c>
      <c r="AP67" s="1">
        <f t="shared" ref="AP67:AP86" si="60">$AL$5*AE67</f>
        <v>32263.005715322142</v>
      </c>
      <c r="AQ67" s="1">
        <f t="shared" ref="AQ67:AQ86" si="61">AO67+AP67</f>
        <v>51680.098291460512</v>
      </c>
      <c r="AR67" s="1">
        <f t="shared" ref="AR67:AR73" si="62">AQ67-AN67</f>
        <v>-837.49337363200175</v>
      </c>
      <c r="AT67" s="1">
        <f t="shared" ref="AT67:AT89" si="63">($AK$45+$AK$48*(X67-$X$2))*0.982</f>
        <v>775.39202516765783</v>
      </c>
      <c r="AU67" s="1">
        <f t="shared" ref="AU67:AU89" si="64">AT67*AC67</f>
        <v>63534.883344115122</v>
      </c>
      <c r="AV67" s="1">
        <f t="shared" ref="AV67:AV89" si="65">AQ67-AU67</f>
        <v>-11854.78505265461</v>
      </c>
    </row>
    <row r="68" spans="1:48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34"/>
        <v>-26.515000000000001</v>
      </c>
      <c r="H68" s="1">
        <f t="shared" si="35"/>
        <v>-23.923999999999999</v>
      </c>
      <c r="J68" s="3">
        <f t="shared" si="38"/>
        <v>26.076000000000001</v>
      </c>
      <c r="L68" s="1">
        <f t="shared" si="39"/>
        <v>50.000732524634074</v>
      </c>
      <c r="M68" s="1">
        <f t="shared" si="40"/>
        <v>-10.231707317073173</v>
      </c>
      <c r="N68" s="1">
        <f t="shared" si="41"/>
        <v>-539.77584146341474</v>
      </c>
      <c r="O68" s="1">
        <f t="shared" si="42"/>
        <v>-0.55732122587968169</v>
      </c>
      <c r="P68" s="1">
        <f t="shared" si="43"/>
        <v>72.357248581157762</v>
      </c>
      <c r="Q68" s="1">
        <f t="shared" si="44"/>
        <v>-31.63679246798884</v>
      </c>
      <c r="R68" s="1">
        <f t="shared" si="45"/>
        <v>53.810480251739492</v>
      </c>
      <c r="T68" s="1">
        <f t="shared" si="46"/>
        <v>-81.925300000000007</v>
      </c>
      <c r="U68" s="1">
        <f t="shared" si="47"/>
        <v>117.9003</v>
      </c>
      <c r="X68" s="1">
        <f t="shared" si="36"/>
        <v>142.22227763673311</v>
      </c>
      <c r="Y68" s="1">
        <f t="shared" si="14"/>
        <v>300.73000999999999</v>
      </c>
      <c r="Z68" s="1">
        <f t="shared" si="48"/>
        <v>170.59314000000001</v>
      </c>
      <c r="AA68" s="1">
        <f t="shared" si="49"/>
        <v>283.304126</v>
      </c>
      <c r="AB68" s="1">
        <f t="shared" si="50"/>
        <v>127.36800600000001</v>
      </c>
      <c r="AC68" s="1">
        <f t="shared" si="51"/>
        <v>81.461980209579309</v>
      </c>
      <c r="AD68" s="1">
        <f t="shared" si="52"/>
        <v>332.3668024679888</v>
      </c>
      <c r="AE68" s="1">
        <f t="shared" si="53"/>
        <v>314.94091846798881</v>
      </c>
      <c r="AF68" s="1">
        <f t="shared" si="54"/>
        <v>4.3614453019169986E-3</v>
      </c>
      <c r="AG68" s="1">
        <f t="shared" si="55"/>
        <v>-81.434398832476333</v>
      </c>
      <c r="AH68" s="1">
        <f t="shared" si="56"/>
        <v>118.27948536298226</v>
      </c>
      <c r="AI68" s="1">
        <f t="shared" ref="AI68:AI89" si="66">AH68-R68</f>
        <v>64.469005111242765</v>
      </c>
      <c r="AJ68" s="1">
        <f t="shared" si="57"/>
        <v>1</v>
      </c>
      <c r="AM68" s="1">
        <f t="shared" si="58"/>
        <v>648.62033861643818</v>
      </c>
      <c r="AN68" s="1">
        <f t="shared" si="37"/>
        <v>52837.89718790292</v>
      </c>
      <c r="AO68" s="1">
        <f t="shared" si="59"/>
        <v>19563.109993265822</v>
      </c>
      <c r="AP68" s="1">
        <f t="shared" si="60"/>
        <v>32440.489306795189</v>
      </c>
      <c r="AQ68" s="1">
        <f t="shared" si="61"/>
        <v>52003.599300061011</v>
      </c>
      <c r="AR68" s="1">
        <f t="shared" si="62"/>
        <v>-834.29788784190896</v>
      </c>
      <c r="AT68" s="1">
        <f t="shared" si="63"/>
        <v>785.51561599106958</v>
      </c>
      <c r="AU68" s="1">
        <f t="shared" si="64"/>
        <v>63989.657564180008</v>
      </c>
      <c r="AV68" s="1">
        <f t="shared" si="65"/>
        <v>-11986.058264118998</v>
      </c>
    </row>
    <row r="69" spans="1:48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34"/>
        <v>-27.353999999999999</v>
      </c>
      <c r="H69" s="1">
        <f t="shared" si="35"/>
        <v>-24.805</v>
      </c>
      <c r="J69" s="3">
        <f t="shared" si="38"/>
        <v>25.195</v>
      </c>
      <c r="L69" s="1">
        <f t="shared" si="39"/>
        <v>50.00126118409414</v>
      </c>
      <c r="M69" s="1">
        <f t="shared" si="40"/>
        <v>-11.901408450704304</v>
      </c>
      <c r="N69" s="1">
        <f t="shared" si="41"/>
        <v>-649.91594366197614</v>
      </c>
      <c r="O69" s="1">
        <f t="shared" si="42"/>
        <v>-0.58200455580865507</v>
      </c>
      <c r="P69" s="1">
        <f t="shared" si="43"/>
        <v>70.948973804100191</v>
      </c>
      <c r="Q69" s="1">
        <f t="shared" si="44"/>
        <v>-31.841999992205501</v>
      </c>
      <c r="R69" s="1">
        <f t="shared" si="45"/>
        <v>54.00667596357286</v>
      </c>
      <c r="T69" s="1">
        <f t="shared" si="46"/>
        <v>-80.801599999999993</v>
      </c>
      <c r="U69" s="1">
        <f t="shared" si="47"/>
        <v>118.76819999999999</v>
      </c>
      <c r="X69" s="1">
        <f t="shared" si="36"/>
        <v>143.64211991543428</v>
      </c>
      <c r="Y69" s="1">
        <f t="shared" ref="Y69:Y90" si="67">G69+$S$12*(J69-B69)+$S$14*(G69-D69)</f>
        <v>302.71802000000002</v>
      </c>
      <c r="Z69" s="1">
        <f t="shared" si="48"/>
        <v>164.78425999999999</v>
      </c>
      <c r="AA69" s="1">
        <f t="shared" si="49"/>
        <v>284.541224</v>
      </c>
      <c r="AB69" s="1">
        <f t="shared" si="50"/>
        <v>121.86895200000002</v>
      </c>
      <c r="AC69" s="1">
        <f t="shared" si="51"/>
        <v>81.181207784263734</v>
      </c>
      <c r="AD69" s="1">
        <f t="shared" si="52"/>
        <v>334.56001999220553</v>
      </c>
      <c r="AE69" s="1">
        <f t="shared" si="53"/>
        <v>316.3832239922055</v>
      </c>
      <c r="AF69" s="1">
        <f t="shared" si="54"/>
        <v>-5.8616545240871227E-3</v>
      </c>
      <c r="AG69" s="1">
        <f t="shared" si="55"/>
        <v>-81.467943507650972</v>
      </c>
      <c r="AH69" s="1">
        <f t="shared" si="56"/>
        <v>118.25349866721804</v>
      </c>
      <c r="AI69" s="1">
        <f t="shared" si="66"/>
        <v>64.246822703645179</v>
      </c>
      <c r="AJ69" s="1">
        <f t="shared" si="57"/>
        <v>1</v>
      </c>
      <c r="AM69" s="1">
        <f t="shared" si="58"/>
        <v>656.24148403159461</v>
      </c>
      <c r="AN69" s="1">
        <f t="shared" si="37"/>
        <v>53274.476271822474</v>
      </c>
      <c r="AO69" s="1">
        <f t="shared" si="59"/>
        <v>19692.202776741218</v>
      </c>
      <c r="AP69" s="1">
        <f t="shared" si="60"/>
        <v>32589.053987317129</v>
      </c>
      <c r="AQ69" s="1">
        <f t="shared" si="61"/>
        <v>52281.256764058344</v>
      </c>
      <c r="AR69" s="1">
        <f t="shared" si="62"/>
        <v>-993.21950776412996</v>
      </c>
      <c r="AT69" s="1">
        <f t="shared" si="63"/>
        <v>795.55446883839841</v>
      </c>
      <c r="AU69" s="1">
        <f t="shared" si="64"/>
        <v>64584.072638469588</v>
      </c>
      <c r="AV69" s="1">
        <f t="shared" si="65"/>
        <v>-12302.815874411244</v>
      </c>
    </row>
    <row r="70" spans="1:48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34"/>
        <v>-28.199000000000002</v>
      </c>
      <c r="H70" s="1">
        <f t="shared" si="35"/>
        <v>-25.683</v>
      </c>
      <c r="J70" s="3">
        <f t="shared" si="38"/>
        <v>24.317</v>
      </c>
      <c r="L70" s="1">
        <f t="shared" si="39"/>
        <v>50.000999600008001</v>
      </c>
      <c r="M70" s="1">
        <f t="shared" si="40"/>
        <v>-13.709677419354744</v>
      </c>
      <c r="N70" s="1">
        <f t="shared" si="41"/>
        <v>-773.74161290322036</v>
      </c>
      <c r="O70" s="1">
        <f t="shared" si="42"/>
        <v>-0.60755148741419118</v>
      </c>
      <c r="P70" s="1">
        <f t="shared" si="43"/>
        <v>69.504875286041312</v>
      </c>
      <c r="Q70" s="1">
        <f t="shared" si="44"/>
        <v>-32.179758177013973</v>
      </c>
      <c r="R70" s="1">
        <f t="shared" si="45"/>
        <v>54.30329758809448</v>
      </c>
      <c r="T70" s="1">
        <f t="shared" si="46"/>
        <v>-79.662499999999994</v>
      </c>
      <c r="U70" s="1">
        <f t="shared" si="47"/>
        <v>119.61290000000001</v>
      </c>
      <c r="X70" s="1">
        <f t="shared" si="36"/>
        <v>145.05997030421591</v>
      </c>
      <c r="Y70" s="1">
        <f t="shared" si="67"/>
        <v>304.60035000000005</v>
      </c>
      <c r="Z70" s="1">
        <f t="shared" si="48"/>
        <v>158.92292000000003</v>
      </c>
      <c r="AA70" s="1">
        <f t="shared" si="49"/>
        <v>285.67683800000003</v>
      </c>
      <c r="AB70" s="1">
        <f t="shared" si="50"/>
        <v>116.33187000000001</v>
      </c>
      <c r="AC70" s="1">
        <f t="shared" si="51"/>
        <v>80.712604676079152</v>
      </c>
      <c r="AD70" s="1">
        <f t="shared" si="52"/>
        <v>336.78010817701403</v>
      </c>
      <c r="AE70" s="1">
        <f t="shared" si="53"/>
        <v>317.85659617701401</v>
      </c>
      <c r="AF70" s="1">
        <f t="shared" si="54"/>
        <v>-1.6064518447075678E-2</v>
      </c>
      <c r="AG70" s="1">
        <f t="shared" si="55"/>
        <v>-81.506987846797102</v>
      </c>
      <c r="AH70" s="1">
        <f t="shared" si="56"/>
        <v>118.18873385256326</v>
      </c>
      <c r="AI70" s="1">
        <f t="shared" si="66"/>
        <v>63.88543626446878</v>
      </c>
      <c r="AJ70" s="1">
        <f t="shared" si="57"/>
        <v>1</v>
      </c>
      <c r="AM70" s="1">
        <f t="shared" si="58"/>
        <v>663.85193777841891</v>
      </c>
      <c r="AN70" s="1">
        <f t="shared" si="37"/>
        <v>53581.21901735862</v>
      </c>
      <c r="AO70" s="1">
        <f t="shared" si="59"/>
        <v>19822.877167299044</v>
      </c>
      <c r="AP70" s="1">
        <f t="shared" si="60"/>
        <v>32740.818689213331</v>
      </c>
      <c r="AQ70" s="1">
        <f t="shared" si="61"/>
        <v>52563.695856512379</v>
      </c>
      <c r="AR70" s="1">
        <f t="shared" si="62"/>
        <v>-1017.5231608462418</v>
      </c>
      <c r="AT70" s="1">
        <f t="shared" si="63"/>
        <v>805.57923822724001</v>
      </c>
      <c r="AU70" s="1">
        <f t="shared" si="64"/>
        <v>65020.398590292214</v>
      </c>
      <c r="AV70" s="1">
        <f t="shared" si="65"/>
        <v>-12456.702733779835</v>
      </c>
    </row>
    <row r="71" spans="1:48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34"/>
        <v>-29.048999999999999</v>
      </c>
      <c r="H71" s="1">
        <f t="shared" si="35"/>
        <v>-26.556999999999999</v>
      </c>
      <c r="J71" s="3">
        <f t="shared" si="38"/>
        <v>23.443000000000001</v>
      </c>
      <c r="L71" s="1">
        <f t="shared" si="39"/>
        <v>50.000196019615764</v>
      </c>
      <c r="M71" s="1">
        <f t="shared" si="40"/>
        <v>-16.480769230769344</v>
      </c>
      <c r="N71" s="1">
        <f t="shared" si="41"/>
        <v>-960.6277500000067</v>
      </c>
      <c r="O71" s="1">
        <f t="shared" si="42"/>
        <v>-0.63406214039125264</v>
      </c>
      <c r="P71" s="1">
        <f t="shared" si="43"/>
        <v>68.024662830839986</v>
      </c>
      <c r="Q71" s="1">
        <f t="shared" si="44"/>
        <v>-32.45634588196026</v>
      </c>
      <c r="R71" s="1">
        <f t="shared" si="45"/>
        <v>54.591671554614528</v>
      </c>
      <c r="T71" s="1">
        <f t="shared" si="46"/>
        <v>-78.514399999999995</v>
      </c>
      <c r="U71" s="1">
        <f t="shared" si="47"/>
        <v>120.42960000000001</v>
      </c>
      <c r="X71" s="1">
        <f t="shared" si="36"/>
        <v>146.46784530237346</v>
      </c>
      <c r="Y71" s="1">
        <f t="shared" si="67"/>
        <v>306.36963000000003</v>
      </c>
      <c r="Z71" s="1">
        <f t="shared" si="48"/>
        <v>153.02873</v>
      </c>
      <c r="AA71" s="1">
        <f t="shared" si="49"/>
        <v>286.70621200000005</v>
      </c>
      <c r="AB71" s="1">
        <f t="shared" si="50"/>
        <v>110.77500800000001</v>
      </c>
      <c r="AC71" s="1">
        <f t="shared" si="51"/>
        <v>80.26151084134959</v>
      </c>
      <c r="AD71" s="1">
        <f t="shared" si="52"/>
        <v>338.82597588196029</v>
      </c>
      <c r="AE71" s="1">
        <f t="shared" si="53"/>
        <v>319.16255788196031</v>
      </c>
      <c r="AF71" s="1">
        <f t="shared" si="54"/>
        <v>-2.5607029454661989E-2</v>
      </c>
      <c r="AG71" s="1">
        <f t="shared" si="55"/>
        <v>-81.483934534927542</v>
      </c>
      <c r="AH71" s="1">
        <f t="shared" si="56"/>
        <v>118.13854931750318</v>
      </c>
      <c r="AI71" s="1">
        <f t="shared" si="66"/>
        <v>63.546877762888649</v>
      </c>
      <c r="AJ71" s="1">
        <f t="shared" si="57"/>
        <v>1</v>
      </c>
      <c r="AM71" s="1">
        <f t="shared" si="58"/>
        <v>671.40884761852942</v>
      </c>
      <c r="AN71" s="1">
        <f t="shared" si="37"/>
        <v>53888.288502112635</v>
      </c>
      <c r="AO71" s="1">
        <f t="shared" si="59"/>
        <v>19943.296940412183</v>
      </c>
      <c r="AP71" s="1">
        <f t="shared" si="60"/>
        <v>32875.339274631326</v>
      </c>
      <c r="AQ71" s="1">
        <f t="shared" si="61"/>
        <v>52818.636215043509</v>
      </c>
      <c r="AR71" s="1">
        <f t="shared" si="62"/>
        <v>-1069.652287069126</v>
      </c>
      <c r="AT71" s="1">
        <f t="shared" si="63"/>
        <v>815.5334776142131</v>
      </c>
      <c r="AU71" s="1">
        <f t="shared" si="64"/>
        <v>65455.949055016696</v>
      </c>
      <c r="AV71" s="1">
        <f t="shared" si="65"/>
        <v>-12637.312839973187</v>
      </c>
    </row>
    <row r="72" spans="1:48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34"/>
        <v>-29.905999999999999</v>
      </c>
      <c r="H72" s="1">
        <f t="shared" si="35"/>
        <v>-27.425999999999998</v>
      </c>
      <c r="J72" s="3">
        <f t="shared" si="38"/>
        <v>22.574000000000002</v>
      </c>
      <c r="L72" s="1">
        <f t="shared" si="39"/>
        <v>50.000686285290122</v>
      </c>
      <c r="M72" s="1">
        <f t="shared" si="40"/>
        <v>-21.048780487804677</v>
      </c>
      <c r="N72" s="1">
        <f t="shared" si="41"/>
        <v>-1266.2317560975487</v>
      </c>
      <c r="O72" s="1">
        <f t="shared" si="42"/>
        <v>-0.66164542294322071</v>
      </c>
      <c r="P72" s="1">
        <f t="shared" si="43"/>
        <v>66.507684820393948</v>
      </c>
      <c r="Q72" s="1">
        <f t="shared" si="44"/>
        <v>-32.685795151644555</v>
      </c>
      <c r="R72" s="1">
        <f t="shared" si="45"/>
        <v>54.88024916754231</v>
      </c>
      <c r="T72" s="1">
        <f t="shared" si="46"/>
        <v>-77.359499999999997</v>
      </c>
      <c r="U72" s="1">
        <f t="shared" si="47"/>
        <v>121.2243</v>
      </c>
      <c r="X72" s="1">
        <f t="shared" si="36"/>
        <v>147.86769550763952</v>
      </c>
      <c r="Y72" s="1">
        <f t="shared" si="67"/>
        <v>308.0385</v>
      </c>
      <c r="Z72" s="1">
        <f t="shared" si="48"/>
        <v>147.10339000000002</v>
      </c>
      <c r="AA72" s="1">
        <f t="shared" si="49"/>
        <v>287.64064600000006</v>
      </c>
      <c r="AB72" s="1">
        <f t="shared" si="50"/>
        <v>105.19877000000001</v>
      </c>
      <c r="AC72" s="1">
        <f t="shared" si="51"/>
        <v>79.819253702080516</v>
      </c>
      <c r="AD72" s="1">
        <f t="shared" si="52"/>
        <v>340.72429515164458</v>
      </c>
      <c r="AE72" s="1">
        <f t="shared" si="53"/>
        <v>320.32644115164464</v>
      </c>
      <c r="AF72" s="1">
        <f t="shared" si="54"/>
        <v>-3.4589419682973369E-2</v>
      </c>
      <c r="AG72" s="1">
        <f t="shared" si="55"/>
        <v>-81.410630127979687</v>
      </c>
      <c r="AH72" s="1">
        <f t="shared" si="56"/>
        <v>118.10211024491019</v>
      </c>
      <c r="AI72" s="1">
        <f t="shared" si="66"/>
        <v>63.221861077367883</v>
      </c>
      <c r="AJ72" s="1">
        <f t="shared" si="57"/>
        <v>1</v>
      </c>
      <c r="AM72" s="1">
        <f t="shared" si="58"/>
        <v>678.92268358031549</v>
      </c>
      <c r="AN72" s="1">
        <f t="shared" si="37"/>
        <v>54191.101924794537</v>
      </c>
      <c r="AO72" s="1">
        <f t="shared" si="59"/>
        <v>20055.032012625801</v>
      </c>
      <c r="AP72" s="1">
        <f t="shared" si="60"/>
        <v>32995.225070825159</v>
      </c>
      <c r="AQ72" s="1">
        <f t="shared" si="61"/>
        <v>53050.257083450961</v>
      </c>
      <c r="AR72" s="1">
        <f t="shared" si="62"/>
        <v>-1140.8448413435763</v>
      </c>
      <c r="AT72" s="1">
        <f t="shared" si="63"/>
        <v>825.43097850552624</v>
      </c>
      <c r="AU72" s="1">
        <f t="shared" si="64"/>
        <v>65885.284686889165</v>
      </c>
      <c r="AV72" s="1">
        <f t="shared" si="65"/>
        <v>-12835.027603438204</v>
      </c>
    </row>
    <row r="73" spans="1:48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34"/>
        <v>-30.768999999999998</v>
      </c>
      <c r="H73" s="1">
        <f t="shared" si="35"/>
        <v>-28.289000000000001</v>
      </c>
      <c r="J73" s="3">
        <f t="shared" si="38"/>
        <v>21.710999999999999</v>
      </c>
      <c r="L73" s="1">
        <f t="shared" si="39"/>
        <v>50.001531266552227</v>
      </c>
      <c r="M73" s="1">
        <f t="shared" si="40"/>
        <v>-28.933333333333163</v>
      </c>
      <c r="N73" s="1">
        <f t="shared" si="41"/>
        <v>-1794.7815999999891</v>
      </c>
      <c r="O73" s="1">
        <f t="shared" si="42"/>
        <v>-0.68881118881119041</v>
      </c>
      <c r="P73" s="1">
        <f t="shared" si="43"/>
        <v>64.898702797202844</v>
      </c>
      <c r="Q73" s="1">
        <f t="shared" si="44"/>
        <v>-32.921079232311904</v>
      </c>
      <c r="R73" s="1">
        <f t="shared" si="45"/>
        <v>55.125759121557579</v>
      </c>
      <c r="T73" s="1">
        <f t="shared" si="46"/>
        <v>-76.196699999999993</v>
      </c>
      <c r="U73" s="1">
        <f t="shared" si="47"/>
        <v>121.99549999999999</v>
      </c>
      <c r="X73" s="1">
        <f t="shared" si="36"/>
        <v>149.25950997889547</v>
      </c>
      <c r="Y73" s="1">
        <f t="shared" si="67"/>
        <v>309.60064000000006</v>
      </c>
      <c r="Z73" s="1">
        <f t="shared" si="48"/>
        <v>141.14755</v>
      </c>
      <c r="AA73" s="1">
        <f t="shared" si="49"/>
        <v>288.47449000000006</v>
      </c>
      <c r="AB73" s="1">
        <f t="shared" si="50"/>
        <v>99.60445399999999</v>
      </c>
      <c r="AC73" s="1">
        <f t="shared" si="51"/>
        <v>79.386508754580191</v>
      </c>
      <c r="AD73" s="1">
        <f t="shared" si="52"/>
        <v>342.52171923231197</v>
      </c>
      <c r="AE73" s="1">
        <f t="shared" si="53"/>
        <v>321.39556923231197</v>
      </c>
      <c r="AF73" s="1">
        <f t="shared" si="54"/>
        <v>-4.3483239569640654E-2</v>
      </c>
      <c r="AG73" s="1">
        <f t="shared" si="55"/>
        <v>-81.340041070987667</v>
      </c>
      <c r="AH73" s="1">
        <f t="shared" si="56"/>
        <v>118.03698154415797</v>
      </c>
      <c r="AI73" s="1">
        <f t="shared" si="66"/>
        <v>62.911222422600389</v>
      </c>
      <c r="AJ73" s="1">
        <f t="shared" si="57"/>
        <v>1</v>
      </c>
      <c r="AM73" s="1">
        <f t="shared" si="58"/>
        <v>686.39338693622892</v>
      </c>
      <c r="AN73" s="1">
        <f t="shared" si="37"/>
        <v>54490.374621098883</v>
      </c>
      <c r="AO73" s="1">
        <f t="shared" si="59"/>
        <v>20160.828394013883</v>
      </c>
      <c r="AP73" s="1">
        <f t="shared" si="60"/>
        <v>33105.350608774301</v>
      </c>
      <c r="AQ73" s="1">
        <f t="shared" si="61"/>
        <v>53266.17900278818</v>
      </c>
      <c r="AR73" s="1">
        <f t="shared" si="62"/>
        <v>-1224.1956183107031</v>
      </c>
      <c r="AT73" s="1">
        <f t="shared" si="63"/>
        <v>835.27166354309429</v>
      </c>
      <c r="AU73" s="1">
        <f t="shared" si="64"/>
        <v>66309.301230316618</v>
      </c>
      <c r="AV73" s="1">
        <f t="shared" si="65"/>
        <v>-13043.122227528438</v>
      </c>
    </row>
    <row r="74" spans="1:48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34"/>
        <v>-31.637</v>
      </c>
      <c r="H74" s="1">
        <f t="shared" si="35"/>
        <v>-29.146999999999998</v>
      </c>
      <c r="J74" s="3">
        <f>H74+50</f>
        <v>20.853000000000002</v>
      </c>
      <c r="L74" s="1">
        <f t="shared" si="39"/>
        <v>50.001472178326914</v>
      </c>
      <c r="M74" s="1">
        <f t="shared" si="40"/>
        <v>-45.999999999999815</v>
      </c>
      <c r="N74" s="1">
        <f t="shared" si="41"/>
        <v>-2940.0249999999878</v>
      </c>
      <c r="O74" s="1">
        <f t="shared" si="42"/>
        <v>-0.71915393654523874</v>
      </c>
      <c r="P74" s="1">
        <f t="shared" si="43"/>
        <v>63.308424206815445</v>
      </c>
      <c r="Q74" s="1">
        <f t="shared" si="44"/>
        <v>-33.163397830487362</v>
      </c>
      <c r="R74" s="1">
        <f t="shared" si="45"/>
        <v>55.503800202418532</v>
      </c>
      <c r="T74" s="1">
        <f t="shared" si="46"/>
        <v>-75.02239999999999</v>
      </c>
      <c r="U74" s="1">
        <f t="shared" si="47"/>
        <v>122.74080000000001</v>
      </c>
      <c r="X74" s="1">
        <f t="shared" si="36"/>
        <v>150.64472591630945</v>
      </c>
      <c r="Y74" s="1">
        <f t="shared" si="67"/>
        <v>311.05007999999998</v>
      </c>
      <c r="Z74" s="1">
        <f t="shared" si="48"/>
        <v>135.15354000000002</v>
      </c>
      <c r="AA74" s="1">
        <f t="shared" si="49"/>
        <v>289.201796</v>
      </c>
      <c r="AB74" s="1">
        <f t="shared" si="50"/>
        <v>93.985708000000017</v>
      </c>
      <c r="AC74" s="1">
        <f t="shared" si="51"/>
        <v>78.82004007186859</v>
      </c>
      <c r="AD74" s="1">
        <f t="shared" si="52"/>
        <v>344.21347783048736</v>
      </c>
      <c r="AE74" s="1">
        <f t="shared" si="53"/>
        <v>322.36519383048739</v>
      </c>
      <c r="AF74" s="1">
        <f t="shared" si="54"/>
        <v>-5.1586246819961774E-2</v>
      </c>
      <c r="AG74" s="1">
        <f t="shared" si="55"/>
        <v>-81.184769238120253</v>
      </c>
      <c r="AH74" s="1">
        <f t="shared" si="56"/>
        <v>118.00617299786646</v>
      </c>
      <c r="AI74" s="1">
        <f t="shared" si="66"/>
        <v>62.502372795447926</v>
      </c>
      <c r="AJ74" s="1">
        <f t="shared" si="57"/>
        <v>1</v>
      </c>
      <c r="AM74" s="1">
        <f t="shared" si="58"/>
        <v>693.82867200189219</v>
      </c>
      <c r="AN74" s="1">
        <f t="shared" si="37"/>
        <v>54687.603730200513</v>
      </c>
      <c r="AO74" s="1">
        <f t="shared" si="59"/>
        <v>20260.405305102486</v>
      </c>
      <c r="AP74" s="1">
        <f t="shared" si="60"/>
        <v>33205.226790509354</v>
      </c>
      <c r="AQ74" s="1">
        <f t="shared" si="61"/>
        <v>53465.632095611843</v>
      </c>
      <c r="AR74" s="1">
        <f>AQ74-AN74</f>
        <v>-1221.97163458867</v>
      </c>
      <c r="AT74" s="1">
        <f t="shared" si="63"/>
        <v>845.06569430698619</v>
      </c>
      <c r="AU74" s="1">
        <f t="shared" si="64"/>
        <v>66608.111888638101</v>
      </c>
      <c r="AV74" s="1">
        <f t="shared" si="65"/>
        <v>-13142.479793026258</v>
      </c>
    </row>
    <row r="75" spans="1:48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34"/>
        <v>-32.511000000000003</v>
      </c>
      <c r="H75" s="1">
        <f t="shared" si="35"/>
        <v>-29.998000000000001</v>
      </c>
      <c r="J75" s="3">
        <f t="shared" ref="J75:J90" si="68">H75+50</f>
        <v>20.001999999999999</v>
      </c>
      <c r="L75" s="1">
        <f t="shared" si="39"/>
        <v>50.001142546945864</v>
      </c>
      <c r="M75" s="1">
        <f t="shared" si="40"/>
        <v>-109.99999999999933</v>
      </c>
      <c r="N75" s="1">
        <f t="shared" si="41"/>
        <v>-7238.4639999999563</v>
      </c>
      <c r="O75" s="1">
        <f t="shared" si="42"/>
        <v>-0.74792899408284086</v>
      </c>
      <c r="P75" s="1">
        <f t="shared" si="43"/>
        <v>61.580415384615407</v>
      </c>
      <c r="Q75" s="1">
        <f t="shared" si="44"/>
        <v>-33.409180934379002</v>
      </c>
      <c r="R75" s="1">
        <f t="shared" si="45"/>
        <v>55.777902781689413</v>
      </c>
      <c r="T75" s="1">
        <f t="shared" si="46"/>
        <v>-73.842600000000004</v>
      </c>
      <c r="U75" s="1">
        <f t="shared" si="47"/>
        <v>123.46000000000001</v>
      </c>
      <c r="X75" s="1">
        <f t="shared" si="36"/>
        <v>152.01852610376145</v>
      </c>
      <c r="Y75" s="1">
        <f t="shared" si="67"/>
        <v>312.38512000000003</v>
      </c>
      <c r="Z75" s="1">
        <f t="shared" si="48"/>
        <v>129.136</v>
      </c>
      <c r="AA75" s="1">
        <f t="shared" si="49"/>
        <v>289.82216</v>
      </c>
      <c r="AB75" s="1">
        <f t="shared" si="50"/>
        <v>88.355831999999992</v>
      </c>
      <c r="AC75" s="1">
        <f t="shared" si="51"/>
        <v>78.313372742531769</v>
      </c>
      <c r="AD75" s="1">
        <f t="shared" si="52"/>
        <v>345.79430093437901</v>
      </c>
      <c r="AE75" s="1">
        <f>AA75-Q75</f>
        <v>323.23134093437898</v>
      </c>
      <c r="AF75" s="1">
        <f t="shared" si="54"/>
        <v>-5.9837016306733763E-2</v>
      </c>
      <c r="AG75" s="1">
        <f t="shared" si="55"/>
        <v>-81.061182071001966</v>
      </c>
      <c r="AH75" s="1">
        <f t="shared" si="56"/>
        <v>117.92507599162714</v>
      </c>
      <c r="AI75" s="1">
        <f t="shared" si="66"/>
        <v>62.147173209937726</v>
      </c>
      <c r="AJ75" s="1">
        <f t="shared" si="57"/>
        <v>1</v>
      </c>
      <c r="AM75" s="1">
        <f t="shared" si="58"/>
        <v>701.2026818880596</v>
      </c>
      <c r="AN75" s="1">
        <f t="shared" si="37"/>
        <v>54913.546994762539</v>
      </c>
      <c r="AO75" s="1">
        <f t="shared" si="59"/>
        <v>20353.452552997547</v>
      </c>
      <c r="AP75" s="1">
        <f t="shared" si="60"/>
        <v>33294.444272945708</v>
      </c>
      <c r="AQ75" s="1">
        <f t="shared" si="61"/>
        <v>53647.896825943259</v>
      </c>
      <c r="AR75" s="1">
        <f t="shared" ref="AR75:AR89" si="69">AQ75-AN75</f>
        <v>-1265.6501688192802</v>
      </c>
      <c r="AT75" s="1">
        <f t="shared" si="63"/>
        <v>854.7790111523467</v>
      </c>
      <c r="AU75" s="1">
        <f t="shared" si="64"/>
        <v>66940.627312866447</v>
      </c>
      <c r="AV75" s="1">
        <f t="shared" si="65"/>
        <v>-13292.730486923188</v>
      </c>
    </row>
    <row r="76" spans="1:48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34"/>
        <v>-33.390999999999998</v>
      </c>
      <c r="H76" s="1">
        <f t="shared" si="35"/>
        <v>-30.843</v>
      </c>
      <c r="J76" s="3">
        <f t="shared" si="68"/>
        <v>19.157</v>
      </c>
      <c r="L76" s="1">
        <f t="shared" si="39"/>
        <v>50.001191835795275</v>
      </c>
      <c r="M76" s="1">
        <f t="shared" si="40"/>
        <v>221.24999999997652</v>
      </c>
      <c r="N76" s="1">
        <f t="shared" si="41"/>
        <v>14982.075749998412</v>
      </c>
      <c r="O76" s="1">
        <f t="shared" si="42"/>
        <v>-0.77897252090800406</v>
      </c>
      <c r="P76" s="1">
        <f t="shared" si="43"/>
        <v>59.828837514934278</v>
      </c>
      <c r="Q76" s="1">
        <f t="shared" si="44"/>
        <v>-33.604278628726838</v>
      </c>
      <c r="R76" s="1">
        <f t="shared" si="45"/>
        <v>56.091228394181449</v>
      </c>
      <c r="T76" s="1">
        <f t="shared" si="46"/>
        <v>-72.654899999999998</v>
      </c>
      <c r="U76" s="1">
        <f t="shared" si="47"/>
        <v>124.1557</v>
      </c>
      <c r="X76" s="1">
        <f t="shared" si="36"/>
        <v>153.38446299576759</v>
      </c>
      <c r="Y76" s="1">
        <f t="shared" si="67"/>
        <v>313.61342999999999</v>
      </c>
      <c r="Z76" s="1">
        <f t="shared" si="48"/>
        <v>123.08796000000001</v>
      </c>
      <c r="AA76" s="1">
        <f t="shared" si="49"/>
        <v>290.34193400000004</v>
      </c>
      <c r="AB76" s="1">
        <f t="shared" si="50"/>
        <v>82.707878000000008</v>
      </c>
      <c r="AC76" s="1">
        <f t="shared" si="51"/>
        <v>77.786959780183153</v>
      </c>
      <c r="AD76" s="1">
        <f t="shared" si="52"/>
        <v>347.21770862872683</v>
      </c>
      <c r="AE76" s="1">
        <f t="shared" ref="AE76:AE89" si="70">AA76-Q76</f>
        <v>323.94621262872687</v>
      </c>
      <c r="AF76" s="1">
        <f t="shared" si="54"/>
        <v>-6.7411235772189784E-2</v>
      </c>
      <c r="AG76" s="1">
        <f t="shared" si="55"/>
        <v>-80.867280539070592</v>
      </c>
      <c r="AH76" s="1">
        <f t="shared" si="56"/>
        <v>117.87326269434573</v>
      </c>
      <c r="AI76" s="1">
        <f t="shared" si="66"/>
        <v>61.782034300164277</v>
      </c>
      <c r="AJ76" s="1">
        <f t="shared" si="57"/>
        <v>1</v>
      </c>
      <c r="AM76" s="1">
        <f t="shared" si="58"/>
        <v>708.5344847495918</v>
      </c>
      <c r="AN76" s="1">
        <f t="shared" si="37"/>
        <v>55114.743468089291</v>
      </c>
      <c r="AO76" s="1">
        <f t="shared" si="59"/>
        <v>20437.234329886862</v>
      </c>
      <c r="AP76" s="1">
        <f t="shared" si="60"/>
        <v>33368.079631822016</v>
      </c>
      <c r="AQ76" s="1">
        <f t="shared" si="61"/>
        <v>53805.313961708875</v>
      </c>
      <c r="AR76" s="1">
        <f t="shared" si="69"/>
        <v>-1309.4295063804166</v>
      </c>
      <c r="AT76" s="1">
        <f t="shared" si="63"/>
        <v>864.43673135358699</v>
      </c>
      <c r="AU76" s="1">
        <f t="shared" si="64"/>
        <v>67241.905254314464</v>
      </c>
      <c r="AV76" s="1">
        <f t="shared" si="65"/>
        <v>-13436.59129260559</v>
      </c>
    </row>
    <row r="77" spans="1:48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34"/>
        <v>-34.276000000000003</v>
      </c>
      <c r="H77" s="1">
        <f t="shared" si="35"/>
        <v>-31.68</v>
      </c>
      <c r="J77" s="3">
        <f t="shared" si="68"/>
        <v>18.32</v>
      </c>
      <c r="L77" s="1">
        <f t="shared" si="39"/>
        <v>50.000955720865974</v>
      </c>
      <c r="M77" s="1">
        <f t="shared" si="40"/>
        <v>59.466666666667663</v>
      </c>
      <c r="N77" s="1">
        <f t="shared" si="41"/>
        <v>4140.3742000000693</v>
      </c>
      <c r="O77" s="1">
        <f t="shared" si="42"/>
        <v>-0.81084337349397761</v>
      </c>
      <c r="P77" s="1">
        <f t="shared" si="43"/>
        <v>58.001972289156676</v>
      </c>
      <c r="Q77" s="1">
        <f t="shared" si="44"/>
        <v>-33.863145848185447</v>
      </c>
      <c r="R77" s="1">
        <f t="shared" si="45"/>
        <v>56.458693561239599</v>
      </c>
      <c r="T77" s="1">
        <f t="shared" si="46"/>
        <v>-71.460700000000003</v>
      </c>
      <c r="U77" s="1">
        <f t="shared" si="47"/>
        <v>124.8263</v>
      </c>
      <c r="X77" s="1">
        <f t="shared" si="36"/>
        <v>154.740526198472</v>
      </c>
      <c r="Y77" s="1">
        <f t="shared" si="67"/>
        <v>314.72834000000006</v>
      </c>
      <c r="Z77" s="1">
        <f t="shared" si="48"/>
        <v>117.01739000000001</v>
      </c>
      <c r="AA77" s="1">
        <f t="shared" si="49"/>
        <v>290.75576600000005</v>
      </c>
      <c r="AB77" s="1">
        <f t="shared" si="50"/>
        <v>77.049794000000006</v>
      </c>
      <c r="AC77" s="1">
        <f t="shared" si="51"/>
        <v>77.159349766836755</v>
      </c>
      <c r="AD77" s="1">
        <f t="shared" si="52"/>
        <v>348.59148584818553</v>
      </c>
      <c r="AE77" s="1">
        <f t="shared" si="70"/>
        <v>324.61891184818552</v>
      </c>
      <c r="AF77" s="1">
        <f t="shared" si="54"/>
        <v>-7.4847238368237909E-2</v>
      </c>
      <c r="AG77" s="1">
        <f t="shared" si="55"/>
        <v>-80.668354870993767</v>
      </c>
      <c r="AH77" s="1">
        <f t="shared" si="56"/>
        <v>117.80066666915548</v>
      </c>
      <c r="AI77" s="1">
        <f t="shared" si="66"/>
        <v>61.341973107915877</v>
      </c>
      <c r="AJ77" s="1">
        <f t="shared" si="57"/>
        <v>1</v>
      </c>
      <c r="AM77" s="1">
        <f t="shared" si="58"/>
        <v>715.81328959642792</v>
      </c>
      <c r="AN77" s="1">
        <f t="shared" si="37"/>
        <v>55231.687979720788</v>
      </c>
      <c r="AO77" s="1">
        <f t="shared" si="59"/>
        <v>20518.0948570242</v>
      </c>
      <c r="AP77" s="1">
        <f t="shared" si="60"/>
        <v>33437.371014922355</v>
      </c>
      <c r="AQ77" s="1">
        <f t="shared" si="61"/>
        <v>53955.465871946551</v>
      </c>
      <c r="AR77" s="1">
        <f t="shared" si="69"/>
        <v>-1276.2221077742361</v>
      </c>
      <c r="AT77" s="1">
        <f t="shared" si="63"/>
        <v>874.02464062198828</v>
      </c>
      <c r="AU77" s="1">
        <f t="shared" si="64"/>
        <v>67439.172950585795</v>
      </c>
      <c r="AV77" s="1">
        <f t="shared" si="65"/>
        <v>-13483.707078639243</v>
      </c>
    </row>
    <row r="78" spans="1:48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34"/>
        <v>-35.167999999999999</v>
      </c>
      <c r="H78" s="1">
        <f t="shared" si="35"/>
        <v>-32.51</v>
      </c>
      <c r="J78" s="3">
        <f t="shared" si="68"/>
        <v>17.490000000000002</v>
      </c>
      <c r="L78" s="1">
        <f t="shared" si="39"/>
        <v>50.001396630494234</v>
      </c>
      <c r="M78" s="1">
        <f t="shared" si="40"/>
        <v>32.035714285713695</v>
      </c>
      <c r="N78" s="1">
        <f t="shared" si="41"/>
        <v>2292.8140357142433</v>
      </c>
      <c r="O78" s="1">
        <f t="shared" si="42"/>
        <v>-0.84531059683312615</v>
      </c>
      <c r="P78" s="1">
        <f t="shared" si="43"/>
        <v>56.138766138854947</v>
      </c>
      <c r="Q78" s="1">
        <f t="shared" si="44"/>
        <v>-34.011641631684832</v>
      </c>
      <c r="R78" s="1">
        <f t="shared" si="45"/>
        <v>56.819784156381374</v>
      </c>
      <c r="T78" s="1">
        <f t="shared" si="46"/>
        <v>-70.262100000000004</v>
      </c>
      <c r="U78" s="1">
        <f t="shared" si="47"/>
        <v>125.47329999999999</v>
      </c>
      <c r="X78" s="1">
        <f t="shared" si="36"/>
        <v>156.08603575368295</v>
      </c>
      <c r="Y78" s="1">
        <f t="shared" si="67"/>
        <v>315.73516999999998</v>
      </c>
      <c r="Z78" s="1">
        <f t="shared" si="48"/>
        <v>110.92364000000001</v>
      </c>
      <c r="AA78" s="1">
        <f t="shared" si="49"/>
        <v>291.06830600000001</v>
      </c>
      <c r="AB78" s="1">
        <f t="shared" si="50"/>
        <v>71.380282000000008</v>
      </c>
      <c r="AC78" s="1">
        <f t="shared" si="51"/>
        <v>76.586902568771578</v>
      </c>
      <c r="AD78" s="1">
        <f t="shared" si="52"/>
        <v>349.74681163168481</v>
      </c>
      <c r="AE78" s="1">
        <f t="shared" si="70"/>
        <v>325.07994763168483</v>
      </c>
      <c r="AF78" s="1">
        <f t="shared" si="54"/>
        <v>-8.1505837002236584E-2</v>
      </c>
      <c r="AG78" s="1">
        <f t="shared" si="55"/>
        <v>-80.386583910160127</v>
      </c>
      <c r="AH78" s="1">
        <f t="shared" si="56"/>
        <v>117.76991437565651</v>
      </c>
      <c r="AI78" s="1">
        <f t="shared" si="66"/>
        <v>60.950130219275138</v>
      </c>
      <c r="AJ78" s="1">
        <f t="shared" si="57"/>
        <v>1</v>
      </c>
      <c r="AM78" s="1">
        <f t="shared" si="58"/>
        <v>723.0354466849783</v>
      </c>
      <c r="AN78" s="1">
        <f t="shared" si="37"/>
        <v>55375.045309030669</v>
      </c>
      <c r="AO78" s="1">
        <f t="shared" si="59"/>
        <v>20586.097332640966</v>
      </c>
      <c r="AP78" s="1">
        <f t="shared" si="60"/>
        <v>33484.860005801696</v>
      </c>
      <c r="AQ78" s="1">
        <f t="shared" si="61"/>
        <v>54070.957338442662</v>
      </c>
      <c r="AR78" s="1">
        <f t="shared" si="69"/>
        <v>-1304.087970588007</v>
      </c>
      <c r="AT78" s="1">
        <f t="shared" si="63"/>
        <v>883.53793138115179</v>
      </c>
      <c r="AU78" s="1">
        <f t="shared" si="64"/>
        <v>67667.433466502262</v>
      </c>
      <c r="AV78" s="1">
        <f t="shared" si="65"/>
        <v>-13596.476128059599</v>
      </c>
    </row>
    <row r="79" spans="1:48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34"/>
        <v>-36.064999999999998</v>
      </c>
      <c r="H79" s="1">
        <f t="shared" si="35"/>
        <v>-33.331000000000003</v>
      </c>
      <c r="J79" s="3">
        <f t="shared" si="68"/>
        <v>16.668999999999997</v>
      </c>
      <c r="L79" s="1">
        <f t="shared" si="39"/>
        <v>50.000584646581878</v>
      </c>
      <c r="M79" s="1">
        <f t="shared" si="40"/>
        <v>22.575000000000124</v>
      </c>
      <c r="N79" s="1">
        <f t="shared" si="41"/>
        <v>1659.6019750000091</v>
      </c>
      <c r="O79" s="1">
        <f t="shared" si="42"/>
        <v>-0.8793103448275893</v>
      </c>
      <c r="P79" s="1">
        <f t="shared" si="43"/>
        <v>54.151758620689733</v>
      </c>
      <c r="Q79" s="1">
        <f t="shared" si="44"/>
        <v>-34.225056989010191</v>
      </c>
      <c r="R79" s="1">
        <f t="shared" si="45"/>
        <v>57.170325973095309</v>
      </c>
      <c r="T79" s="1">
        <f t="shared" si="46"/>
        <v>-69.056899999999985</v>
      </c>
      <c r="U79" s="1">
        <f t="shared" si="47"/>
        <v>126.0937</v>
      </c>
      <c r="X79" s="1">
        <f t="shared" si="36"/>
        <v>157.42101158771658</v>
      </c>
      <c r="Y79" s="1">
        <f t="shared" si="67"/>
        <v>316.62127999999996</v>
      </c>
      <c r="Z79" s="1">
        <f t="shared" si="48"/>
        <v>104.80800999999997</v>
      </c>
      <c r="AA79" s="1">
        <f t="shared" si="49"/>
        <v>291.26825399999996</v>
      </c>
      <c r="AB79" s="1">
        <f t="shared" si="50"/>
        <v>65.701937999999984</v>
      </c>
      <c r="AC79" s="1">
        <f t="shared" si="51"/>
        <v>75.963590982930512</v>
      </c>
      <c r="AD79" s="1">
        <f t="shared" si="52"/>
        <v>350.84633698901013</v>
      </c>
      <c r="AE79" s="1">
        <f t="shared" si="70"/>
        <v>325.49331098901013</v>
      </c>
      <c r="AF79" s="1">
        <f t="shared" si="54"/>
        <v>-8.8300906155795639E-2</v>
      </c>
      <c r="AG79" s="1">
        <f t="shared" si="55"/>
        <v>-80.13187338286896</v>
      </c>
      <c r="AH79" s="1">
        <f t="shared" si="56"/>
        <v>117.69330808404638</v>
      </c>
      <c r="AI79" s="1">
        <f t="shared" si="66"/>
        <v>60.52298211095107</v>
      </c>
      <c r="AJ79" s="1">
        <f t="shared" si="57"/>
        <v>1</v>
      </c>
      <c r="AM79" s="1">
        <f t="shared" si="58"/>
        <v>730.2010629717372</v>
      </c>
      <c r="AN79" s="1">
        <f t="shared" si="37"/>
        <v>55468.694882886128</v>
      </c>
      <c r="AO79" s="1">
        <f t="shared" si="59"/>
        <v>20650.815395173136</v>
      </c>
      <c r="AP79" s="1">
        <f t="shared" si="60"/>
        <v>33527.438498422991</v>
      </c>
      <c r="AQ79" s="1">
        <f t="shared" si="61"/>
        <v>54178.253893596127</v>
      </c>
      <c r="AR79" s="1">
        <f t="shared" si="69"/>
        <v>-1290.4409892900003</v>
      </c>
      <c r="AT79" s="1">
        <f t="shared" si="63"/>
        <v>892.97674451810315</v>
      </c>
      <c r="AU79" s="1">
        <f t="shared" si="64"/>
        <v>67833.720177842028</v>
      </c>
      <c r="AV79" s="1">
        <f t="shared" si="65"/>
        <v>-13655.4662842459</v>
      </c>
    </row>
    <row r="80" spans="1:48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34"/>
        <v>-36.968000000000004</v>
      </c>
      <c r="H80" s="1">
        <f t="shared" si="35"/>
        <v>-34.143000000000001</v>
      </c>
      <c r="J80" s="3">
        <f t="shared" si="68"/>
        <v>15.856999999999999</v>
      </c>
      <c r="L80" s="1">
        <f t="shared" si="39"/>
        <v>50.000692795200344</v>
      </c>
      <c r="M80" s="1">
        <f t="shared" si="40"/>
        <v>17.500000000000068</v>
      </c>
      <c r="N80" s="1">
        <f t="shared" si="41"/>
        <v>1320.779000000005</v>
      </c>
      <c r="O80" s="1">
        <f t="shared" si="42"/>
        <v>-0.91531755915317803</v>
      </c>
      <c r="P80" s="1">
        <f t="shared" si="43"/>
        <v>52.096024906600306</v>
      </c>
      <c r="Q80" s="1">
        <f t="shared" si="44"/>
        <v>-34.44640503803889</v>
      </c>
      <c r="R80" s="1">
        <f t="shared" si="45"/>
        <v>57.577411834319655</v>
      </c>
      <c r="T80" s="1">
        <f t="shared" si="46"/>
        <v>-67.848799999999997</v>
      </c>
      <c r="U80" s="1">
        <f t="shared" si="47"/>
        <v>126.69140000000002</v>
      </c>
      <c r="X80" s="1">
        <f t="shared" si="36"/>
        <v>158.7449582172612</v>
      </c>
      <c r="Y80" s="1">
        <f t="shared" si="67"/>
        <v>317.39996000000002</v>
      </c>
      <c r="Z80" s="1">
        <f t="shared" si="48"/>
        <v>98.677520000000001</v>
      </c>
      <c r="AA80" s="1">
        <f t="shared" si="49"/>
        <v>291.36820799999998</v>
      </c>
      <c r="AB80" s="1">
        <f t="shared" si="50"/>
        <v>60.019815999999992</v>
      </c>
      <c r="AC80" s="1">
        <f t="shared" si="51"/>
        <v>75.275746867581702</v>
      </c>
      <c r="AD80" s="1">
        <f t="shared" si="52"/>
        <v>351.84636503803893</v>
      </c>
      <c r="AE80" s="1">
        <f t="shared" si="70"/>
        <v>325.81461303803889</v>
      </c>
      <c r="AF80" s="1">
        <f t="shared" si="54"/>
        <v>-9.4706234579371301E-2</v>
      </c>
      <c r="AG80" s="1">
        <f t="shared" si="55"/>
        <v>-79.84156413226728</v>
      </c>
      <c r="AH80" s="1">
        <f t="shared" si="56"/>
        <v>117.62503957498839</v>
      </c>
      <c r="AI80" s="1">
        <f t="shared" si="66"/>
        <v>60.047627740668737</v>
      </c>
      <c r="AJ80" s="1">
        <f t="shared" si="57"/>
        <v>1</v>
      </c>
      <c r="AM80" s="1">
        <f t="shared" si="58"/>
        <v>737.30747890048087</v>
      </c>
      <c r="AN80" s="1">
        <f t="shared" si="37"/>
        <v>55501.371145287434</v>
      </c>
      <c r="AO80" s="1">
        <f t="shared" si="59"/>
        <v>20709.677046138971</v>
      </c>
      <c r="AP80" s="1">
        <f t="shared" si="60"/>
        <v>33560.5342159832</v>
      </c>
      <c r="AQ80" s="1">
        <f t="shared" si="61"/>
        <v>54270.211262122175</v>
      </c>
      <c r="AR80" s="1">
        <f t="shared" si="69"/>
        <v>-1231.1598831652591</v>
      </c>
      <c r="AT80" s="1">
        <f t="shared" si="63"/>
        <v>902.33757676763548</v>
      </c>
      <c r="AU80" s="1">
        <f t="shared" si="64"/>
        <v>67924.135017867608</v>
      </c>
      <c r="AV80" s="1">
        <f t="shared" si="65"/>
        <v>-13653.923755745433</v>
      </c>
    </row>
    <row r="81" spans="1:48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34"/>
        <v>-37.878</v>
      </c>
      <c r="H81" s="1">
        <f t="shared" si="35"/>
        <v>-34.945999999999998</v>
      </c>
      <c r="J81" s="3">
        <f t="shared" si="68"/>
        <v>15.054000000000002</v>
      </c>
      <c r="L81" s="1">
        <f t="shared" si="39"/>
        <v>50.001715670564742</v>
      </c>
      <c r="M81" s="1">
        <f t="shared" si="40"/>
        <v>14.076923076922979</v>
      </c>
      <c r="N81" s="1">
        <f t="shared" si="41"/>
        <v>1090.3827692307616</v>
      </c>
      <c r="O81" s="1">
        <f t="shared" si="42"/>
        <v>-0.95460277427490592</v>
      </c>
      <c r="P81" s="1">
        <f t="shared" si="43"/>
        <v>49.985013871374541</v>
      </c>
      <c r="Q81" s="1">
        <f t="shared" si="44"/>
        <v>-34.607190436241581</v>
      </c>
      <c r="R81" s="1">
        <f t="shared" si="45"/>
        <v>58.028626935983482</v>
      </c>
      <c r="T81" s="1">
        <f t="shared" si="46"/>
        <v>-66.638800000000003</v>
      </c>
      <c r="U81" s="1">
        <f t="shared" si="47"/>
        <v>127.26639999999999</v>
      </c>
      <c r="X81" s="1">
        <f t="shared" si="36"/>
        <v>160.05716197159063</v>
      </c>
      <c r="Y81" s="1">
        <f t="shared" si="67"/>
        <v>318.07020999999997</v>
      </c>
      <c r="Z81" s="1">
        <f t="shared" si="48"/>
        <v>92.532170000000008</v>
      </c>
      <c r="AA81" s="1">
        <f t="shared" si="49"/>
        <v>291.36716799999999</v>
      </c>
      <c r="AB81" s="1">
        <f t="shared" si="50"/>
        <v>54.333916000000016</v>
      </c>
      <c r="AC81" s="1">
        <f t="shared" si="51"/>
        <v>74.575163335966948</v>
      </c>
      <c r="AD81" s="1">
        <f>Y81-Q81</f>
        <v>352.67740043624156</v>
      </c>
      <c r="AE81" s="1">
        <f t="shared" si="70"/>
        <v>325.97435843624157</v>
      </c>
      <c r="AF81" s="1">
        <f t="shared" si="54"/>
        <v>-0.10043920773676893</v>
      </c>
      <c r="AG81" s="1">
        <f t="shared" si="55"/>
        <v>-79.479068844117819</v>
      </c>
      <c r="AH81" s="1">
        <f t="shared" si="56"/>
        <v>117.59346148401963</v>
      </c>
      <c r="AI81" s="1">
        <f t="shared" si="66"/>
        <v>59.564834548036146</v>
      </c>
      <c r="AJ81" s="1">
        <f t="shared" si="57"/>
        <v>1</v>
      </c>
      <c r="AM81" s="1">
        <f t="shared" si="58"/>
        <v>744.35086377221944</v>
      </c>
      <c r="AN81" s="1">
        <f t="shared" si="37"/>
        <v>55510.087245081348</v>
      </c>
      <c r="AO81" s="1">
        <f t="shared" si="59"/>
        <v>20758.591789677179</v>
      </c>
      <c r="AP81" s="1">
        <f t="shared" si="60"/>
        <v>33576.988790725067</v>
      </c>
      <c r="AQ81" s="1">
        <f t="shared" si="61"/>
        <v>54335.580580402246</v>
      </c>
      <c r="AR81" s="1">
        <f t="shared" si="69"/>
        <v>-1174.506664679102</v>
      </c>
      <c r="AT81" s="1">
        <f t="shared" si="63"/>
        <v>911.61538219224633</v>
      </c>
      <c r="AU81" s="1">
        <f t="shared" si="64"/>
        <v>67983.866026566699</v>
      </c>
      <c r="AV81" s="1">
        <f t="shared" si="65"/>
        <v>-13648.285446164453</v>
      </c>
    </row>
    <row r="82" spans="1:48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34"/>
        <v>-38.792999999999999</v>
      </c>
      <c r="H82" s="1">
        <f t="shared" si="35"/>
        <v>-35.738999999999997</v>
      </c>
      <c r="J82" s="3">
        <f t="shared" si="68"/>
        <v>14.261000000000003</v>
      </c>
      <c r="L82" s="1">
        <f t="shared" si="39"/>
        <v>50.000705695019946</v>
      </c>
      <c r="M82" s="1">
        <f t="shared" si="40"/>
        <v>11.80769230769239</v>
      </c>
      <c r="N82" s="1">
        <f t="shared" si="41"/>
        <v>938.22050000000661</v>
      </c>
      <c r="O82" s="1">
        <f t="shared" si="42"/>
        <v>-0.99360613810741361</v>
      </c>
      <c r="P82" s="1">
        <f t="shared" si="43"/>
        <v>47.730361892583062</v>
      </c>
      <c r="Q82" s="1">
        <f t="shared" si="44"/>
        <v>-34.781242773056341</v>
      </c>
      <c r="R82" s="1">
        <f t="shared" si="45"/>
        <v>58.424037256604436</v>
      </c>
      <c r="T82" s="1">
        <f t="shared" si="46"/>
        <v>-65.424600000000012</v>
      </c>
      <c r="U82" s="1">
        <f t="shared" si="47"/>
        <v>127.81219999999999</v>
      </c>
      <c r="X82" s="1">
        <f t="shared" si="36"/>
        <v>161.35564729503577</v>
      </c>
      <c r="Y82" s="1">
        <f t="shared" si="67"/>
        <v>318.61207000000002</v>
      </c>
      <c r="Z82" s="1">
        <f t="shared" si="48"/>
        <v>86.371910000000028</v>
      </c>
      <c r="AA82" s="1">
        <f t="shared" si="49"/>
        <v>291.247184</v>
      </c>
      <c r="AB82" s="1">
        <f t="shared" si="50"/>
        <v>48.646132000000023</v>
      </c>
      <c r="AC82" s="1">
        <f t="shared" si="51"/>
        <v>73.891393705785802</v>
      </c>
      <c r="AD82" s="1">
        <f t="shared" ref="AD82:AD89" si="71">Y82-Q82</f>
        <v>353.39331277305638</v>
      </c>
      <c r="AE82" s="1">
        <f t="shared" si="70"/>
        <v>326.02842677305637</v>
      </c>
      <c r="AF82" s="1">
        <f t="shared" si="54"/>
        <v>-0.10622765445316866</v>
      </c>
      <c r="AG82" s="1">
        <f t="shared" si="55"/>
        <v>-79.133852436515468</v>
      </c>
      <c r="AH82" s="1">
        <f t="shared" si="56"/>
        <v>117.52381796537081</v>
      </c>
      <c r="AI82" s="1">
        <f t="shared" si="66"/>
        <v>59.099780708766374</v>
      </c>
      <c r="AJ82" s="1">
        <f t="shared" si="57"/>
        <v>1</v>
      </c>
      <c r="AM82" s="1">
        <f t="shared" si="58"/>
        <v>751.32061359434363</v>
      </c>
      <c r="AN82" s="1">
        <f t="shared" si="37"/>
        <v>55516.127258372209</v>
      </c>
      <c r="AO82" s="1">
        <f t="shared" si="59"/>
        <v>20800.7303898221</v>
      </c>
      <c r="AP82" s="1">
        <f t="shared" si="60"/>
        <v>33582.558099758673</v>
      </c>
      <c r="AQ82" s="1">
        <f t="shared" si="61"/>
        <v>54383.288489580773</v>
      </c>
      <c r="AR82" s="1">
        <f t="shared" si="69"/>
        <v>-1132.8387687914365</v>
      </c>
      <c r="AT82" s="1">
        <f t="shared" si="63"/>
        <v>920.79619282313274</v>
      </c>
      <c r="AU82" s="1">
        <f t="shared" si="64"/>
        <v>68038.914006682768</v>
      </c>
      <c r="AV82" s="1">
        <f t="shared" si="65"/>
        <v>-13655.625517101995</v>
      </c>
    </row>
    <row r="83" spans="1:48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34"/>
        <v>-39.713999999999999</v>
      </c>
      <c r="H83" s="1">
        <f t="shared" si="35"/>
        <v>-36.521000000000001</v>
      </c>
      <c r="J83" s="3">
        <f t="shared" si="68"/>
        <v>13.478999999999999</v>
      </c>
      <c r="L83" s="1">
        <f t="shared" si="39"/>
        <v>50.000775533985468</v>
      </c>
      <c r="M83" s="1">
        <f t="shared" si="40"/>
        <v>10.08695652173912</v>
      </c>
      <c r="N83" s="1">
        <f t="shared" si="41"/>
        <v>821.95147826086861</v>
      </c>
      <c r="O83" s="1">
        <f t="shared" si="42"/>
        <v>-1.0349740932642502</v>
      </c>
      <c r="P83" s="1">
        <f t="shared" si="43"/>
        <v>45.377524611398982</v>
      </c>
      <c r="Q83" s="1">
        <f t="shared" si="44"/>
        <v>-34.911832330705217</v>
      </c>
      <c r="R83" s="1">
        <f t="shared" si="45"/>
        <v>58.821604316364656</v>
      </c>
      <c r="T83" s="1">
        <f t="shared" si="46"/>
        <v>-64.209999999999994</v>
      </c>
      <c r="U83" s="1">
        <f t="shared" si="47"/>
        <v>128.33619999999999</v>
      </c>
      <c r="X83" s="1">
        <f>((T83-$V$2)^2+(U83-$W$2)^2)^0.5</f>
        <v>162.6419294844967</v>
      </c>
      <c r="Y83" s="1">
        <f t="shared" si="67"/>
        <v>319.04615000000001</v>
      </c>
      <c r="Z83" s="1">
        <f t="shared" si="48"/>
        <v>80.205109999999991</v>
      </c>
      <c r="AA83" s="1">
        <f t="shared" si="49"/>
        <v>291.02750400000002</v>
      </c>
      <c r="AB83" s="1">
        <f t="shared" si="50"/>
        <v>42.962220000000002</v>
      </c>
      <c r="AC83" s="1">
        <f t="shared" si="51"/>
        <v>73.219806553273244</v>
      </c>
      <c r="AD83" s="1">
        <f t="shared" si="71"/>
        <v>353.95798233070525</v>
      </c>
      <c r="AE83" s="1">
        <f t="shared" si="70"/>
        <v>325.93933633070526</v>
      </c>
      <c r="AF83" s="1">
        <f t="shared" si="54"/>
        <v>-0.11161161858626444</v>
      </c>
      <c r="AG83" s="1">
        <f t="shared" si="55"/>
        <v>-78.749645553232654</v>
      </c>
      <c r="AH83" s="1">
        <f t="shared" si="56"/>
        <v>117.46788470622019</v>
      </c>
      <c r="AI83" s="1">
        <f t="shared" si="66"/>
        <v>58.646280389855534</v>
      </c>
      <c r="AJ83" s="1">
        <f t="shared" si="57"/>
        <v>1</v>
      </c>
      <c r="AM83" s="1">
        <f t="shared" si="58"/>
        <v>758.22486187449408</v>
      </c>
      <c r="AN83" s="1">
        <f t="shared" si="37"/>
        <v>55517.077710332786</v>
      </c>
      <c r="AO83" s="1">
        <f t="shared" si="59"/>
        <v>20833.966839985311</v>
      </c>
      <c r="AP83" s="1">
        <f t="shared" si="60"/>
        <v>33573.381338744301</v>
      </c>
      <c r="AQ83" s="1">
        <f t="shared" si="61"/>
        <v>54407.348178729611</v>
      </c>
      <c r="AR83" s="1">
        <f t="shared" si="69"/>
        <v>-1109.7295316031741</v>
      </c>
      <c r="AT83" s="1">
        <f t="shared" si="63"/>
        <v>929.89072241549718</v>
      </c>
      <c r="AU83" s="1">
        <f t="shared" si="64"/>
        <v>68086.418810946212</v>
      </c>
      <c r="AV83" s="1">
        <f t="shared" si="65"/>
        <v>-13679.070632216601</v>
      </c>
    </row>
    <row r="84" spans="1:48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34"/>
        <v>-40.642000000000003</v>
      </c>
      <c r="H84" s="1">
        <f t="shared" si="35"/>
        <v>-37.292999999999999</v>
      </c>
      <c r="J84" s="3">
        <f t="shared" si="68"/>
        <v>12.707000000000001</v>
      </c>
      <c r="L84" s="1">
        <f t="shared" si="39"/>
        <v>50.000638765919788</v>
      </c>
      <c r="M84" s="1">
        <f t="shared" si="40"/>
        <v>8.904761904761898</v>
      </c>
      <c r="N84" s="1">
        <f t="shared" si="41"/>
        <v>743.74161904761843</v>
      </c>
      <c r="O84" s="1">
        <f t="shared" si="42"/>
        <v>-1.0802631578947393</v>
      </c>
      <c r="P84" s="1">
        <f t="shared" si="43"/>
        <v>42.935293421052677</v>
      </c>
      <c r="Q84" s="1">
        <f t="shared" si="44"/>
        <v>-35.092867630725188</v>
      </c>
      <c r="R84" s="1">
        <f t="shared" si="45"/>
        <v>59.377178716875605</v>
      </c>
      <c r="T84" s="1">
        <f t="shared" si="46"/>
        <v>-62.990900000000003</v>
      </c>
      <c r="U84" s="1">
        <f t="shared" si="47"/>
        <v>128.83710000000002</v>
      </c>
      <c r="X84" s="1">
        <f t="shared" si="36"/>
        <v>163.91860822743706</v>
      </c>
      <c r="Y84" s="1">
        <f t="shared" si="67"/>
        <v>319.36483000000004</v>
      </c>
      <c r="Z84" s="1">
        <f t="shared" si="48"/>
        <v>74.017780000000002</v>
      </c>
      <c r="AA84" s="1">
        <f t="shared" si="49"/>
        <v>290.69988200000006</v>
      </c>
      <c r="AB84" s="1">
        <f t="shared" si="50"/>
        <v>37.270178000000001</v>
      </c>
      <c r="AC84" s="1">
        <f t="shared" si="51"/>
        <v>72.376169904630956</v>
      </c>
      <c r="AD84" s="1">
        <f t="shared" si="71"/>
        <v>354.45769763072525</v>
      </c>
      <c r="AE84" s="1">
        <f t="shared" si="70"/>
        <v>325.79274963072527</v>
      </c>
      <c r="AF84" s="1">
        <f t="shared" si="54"/>
        <v>-0.11649902729391544</v>
      </c>
      <c r="AG84" s="1">
        <f t="shared" si="55"/>
        <v>-78.309252249752376</v>
      </c>
      <c r="AH84" s="1">
        <f t="shared" si="56"/>
        <v>117.43451305565073</v>
      </c>
      <c r="AI84" s="1">
        <f t="shared" si="66"/>
        <v>58.057334338775121</v>
      </c>
      <c r="AJ84" s="1">
        <f t="shared" si="57"/>
        <v>1</v>
      </c>
      <c r="AM84" s="1">
        <f t="shared" si="58"/>
        <v>765.07756269510094</v>
      </c>
      <c r="AN84" s="1">
        <f t="shared" si="37"/>
        <v>55373.383667841568</v>
      </c>
      <c r="AO84" s="1">
        <f t="shared" si="59"/>
        <v>20863.380082544489</v>
      </c>
      <c r="AP84" s="1">
        <f t="shared" si="60"/>
        <v>33558.282175712862</v>
      </c>
      <c r="AQ84" s="1">
        <f t="shared" si="61"/>
        <v>54421.662258257347</v>
      </c>
      <c r="AR84" s="1">
        <f t="shared" si="69"/>
        <v>-951.72140958422096</v>
      </c>
      <c r="AT84" s="1">
        <f t="shared" si="63"/>
        <v>938.91735179958289</v>
      </c>
      <c r="AU84" s="1">
        <f t="shared" si="64"/>
        <v>67955.241780252763</v>
      </c>
      <c r="AV84" s="1">
        <f t="shared" si="65"/>
        <v>-13533.579521995416</v>
      </c>
    </row>
    <row r="85" spans="1:48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34"/>
        <v>-41.576999999999998</v>
      </c>
      <c r="H85" s="1">
        <f t="shared" si="35"/>
        <v>-38.052999999999997</v>
      </c>
      <c r="J85" s="3">
        <f t="shared" si="68"/>
        <v>11.947000000000003</v>
      </c>
      <c r="L85" s="1">
        <f t="shared" si="39"/>
        <v>50.000752194342041</v>
      </c>
      <c r="M85" s="1">
        <f t="shared" si="40"/>
        <v>7.9745762711864394</v>
      </c>
      <c r="N85" s="1">
        <f t="shared" si="41"/>
        <v>682.44599152542355</v>
      </c>
      <c r="O85" s="1">
        <f t="shared" si="42"/>
        <v>-1.1256684491978546</v>
      </c>
      <c r="P85" s="1">
        <f t="shared" si="43"/>
        <v>40.323700534759269</v>
      </c>
      <c r="Q85" s="1">
        <f t="shared" si="44"/>
        <v>-35.280495784488537</v>
      </c>
      <c r="R85" s="1">
        <f t="shared" si="45"/>
        <v>59.875991244036292</v>
      </c>
      <c r="T85" s="1">
        <f t="shared" si="46"/>
        <v>-61.774800000000006</v>
      </c>
      <c r="U85" s="1">
        <f t="shared" si="47"/>
        <v>129.31360000000001</v>
      </c>
      <c r="X85" s="1">
        <f t="shared" si="36"/>
        <v>165.17899606184801</v>
      </c>
      <c r="Y85" s="1">
        <f t="shared" si="67"/>
        <v>319.56706000000003</v>
      </c>
      <c r="Z85" s="1">
        <f t="shared" si="48"/>
        <v>67.830880000000022</v>
      </c>
      <c r="AA85" s="1">
        <f t="shared" si="49"/>
        <v>290.26521200000002</v>
      </c>
      <c r="AB85" s="1">
        <f t="shared" si="50"/>
        <v>31.588956000000024</v>
      </c>
      <c r="AC85" s="1">
        <f t="shared" si="51"/>
        <v>71.562015985051019</v>
      </c>
      <c r="AD85" s="1">
        <f t="shared" si="71"/>
        <v>354.84755578448858</v>
      </c>
      <c r="AE85" s="1">
        <f t="shared" si="70"/>
        <v>325.54570778448857</v>
      </c>
      <c r="AF85" s="1">
        <f t="shared" si="54"/>
        <v>-0.12144460571876117</v>
      </c>
      <c r="AG85" s="1">
        <f t="shared" si="55"/>
        <v>-77.891130690829357</v>
      </c>
      <c r="AH85" s="1">
        <f t="shared" si="56"/>
        <v>117.36908582697926</v>
      </c>
      <c r="AI85" s="1">
        <f t="shared" si="66"/>
        <v>57.493094582942966</v>
      </c>
      <c r="AJ85" s="1">
        <f t="shared" si="57"/>
        <v>1</v>
      </c>
      <c r="AM85" s="1">
        <f t="shared" si="58"/>
        <v>771.84282043508495</v>
      </c>
      <c r="AN85" s="1">
        <f t="shared" si="37"/>
        <v>55234.628253922412</v>
      </c>
      <c r="AO85" s="1">
        <f t="shared" si="59"/>
        <v>20886.327133474999</v>
      </c>
      <c r="AP85" s="1">
        <f t="shared" si="60"/>
        <v>33532.835630341251</v>
      </c>
      <c r="AQ85" s="1">
        <f t="shared" si="61"/>
        <v>54419.162763816246</v>
      </c>
      <c r="AR85" s="1">
        <f t="shared" si="69"/>
        <v>-815.46549010616582</v>
      </c>
      <c r="AT85" s="1">
        <f t="shared" si="63"/>
        <v>947.82879794400208</v>
      </c>
      <c r="AU85" s="1">
        <f t="shared" si="64"/>
        <v>67828.539589560372</v>
      </c>
      <c r="AV85" s="1">
        <f t="shared" si="65"/>
        <v>-13409.376825744126</v>
      </c>
    </row>
    <row r="86" spans="1:48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34"/>
        <v>-42.518000000000001</v>
      </c>
      <c r="H86" s="1">
        <f t="shared" si="35"/>
        <v>-38.801000000000002</v>
      </c>
      <c r="J86" s="3">
        <f t="shared" si="68"/>
        <v>11.198999999999998</v>
      </c>
      <c r="L86" s="1">
        <f t="shared" si="39"/>
        <v>50.001065118655227</v>
      </c>
      <c r="M86" s="1">
        <f t="shared" si="40"/>
        <v>7.0746268656716271</v>
      </c>
      <c r="N86" s="1">
        <f t="shared" si="41"/>
        <v>620.3807164179093</v>
      </c>
      <c r="O86" s="1">
        <f t="shared" si="42"/>
        <v>-1.1752717391304386</v>
      </c>
      <c r="P86" s="1">
        <f t="shared" si="43"/>
        <v>37.590457880434833</v>
      </c>
      <c r="Q86" s="1">
        <f t="shared" si="44"/>
        <v>-35.321055836870912</v>
      </c>
      <c r="R86" s="1">
        <f t="shared" si="45"/>
        <v>60.307067661540025</v>
      </c>
      <c r="T86" s="1">
        <f t="shared" si="46"/>
        <v>-60.560699999999997</v>
      </c>
      <c r="U86" s="1">
        <f t="shared" si="47"/>
        <v>129.76570000000001</v>
      </c>
      <c r="X86" s="1">
        <f t="shared" si="36"/>
        <v>166.4239924559557</v>
      </c>
      <c r="Y86" s="1">
        <f t="shared" si="67"/>
        <v>319.65384000000006</v>
      </c>
      <c r="Z86" s="1">
        <f t="shared" si="48"/>
        <v>61.644409999999986</v>
      </c>
      <c r="AA86" s="1">
        <f>G86+$S$18*(J86-B86)+$S$20*(G86-D86)</f>
        <v>289.72449400000005</v>
      </c>
      <c r="AB86" s="1">
        <f t="shared" si="50"/>
        <v>25.91855399999999</v>
      </c>
      <c r="AC86" s="1">
        <f t="shared" si="51"/>
        <v>70.877233245888789</v>
      </c>
      <c r="AD86" s="1">
        <f t="shared" si="71"/>
        <v>354.97489583687099</v>
      </c>
      <c r="AE86" s="1">
        <f t="shared" si="70"/>
        <v>325.04554983687098</v>
      </c>
      <c r="AF86" s="1">
        <f t="shared" si="54"/>
        <v>-0.12574792192236933</v>
      </c>
      <c r="AG86" s="1">
        <f t="shared" si="55"/>
        <v>-77.400773680298357</v>
      </c>
      <c r="AH86" s="1">
        <f t="shared" si="56"/>
        <v>117.34108855091496</v>
      </c>
      <c r="AI86" s="1">
        <f t="shared" si="66"/>
        <v>57.034020889374936</v>
      </c>
      <c r="AJ86" s="1">
        <f t="shared" si="57"/>
        <v>1</v>
      </c>
      <c r="AM86" s="1">
        <f t="shared" si="58"/>
        <v>778.52546308009744</v>
      </c>
      <c r="AN86" s="1">
        <f t="shared" si="37"/>
        <v>55179.730834591646</v>
      </c>
      <c r="AO86" s="1">
        <f t="shared" si="59"/>
        <v>20893.822368958226</v>
      </c>
      <c r="AP86" s="1">
        <f t="shared" si="60"/>
        <v>33481.316860946899</v>
      </c>
      <c r="AQ86" s="1">
        <f t="shared" si="61"/>
        <v>54375.139229905122</v>
      </c>
      <c r="AR86" s="1">
        <f t="shared" si="69"/>
        <v>-804.59160468652408</v>
      </c>
      <c r="AT86" s="1">
        <f t="shared" si="63"/>
        <v>956.63142044890105</v>
      </c>
      <c r="AU86" s="1">
        <f t="shared" si="64"/>
        <v>67803.388317502671</v>
      </c>
      <c r="AV86" s="1">
        <f t="shared" si="65"/>
        <v>-13428.249087597549</v>
      </c>
    </row>
    <row r="87" spans="1:48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34"/>
        <v>-43.466000000000001</v>
      </c>
      <c r="H87" s="1">
        <f t="shared" si="35"/>
        <v>-39.536999999999999</v>
      </c>
      <c r="J87" s="3">
        <f t="shared" si="68"/>
        <v>10.463000000000001</v>
      </c>
      <c r="L87" s="1">
        <f t="shared" si="39"/>
        <v>50.000282639201153</v>
      </c>
      <c r="M87" s="1">
        <f t="shared" si="40"/>
        <v>6.5034013605442187</v>
      </c>
      <c r="N87" s="1">
        <f t="shared" si="41"/>
        <v>583.92793877551037</v>
      </c>
      <c r="O87" s="1">
        <f t="shared" si="42"/>
        <v>-1.228531855955677</v>
      </c>
      <c r="P87" s="1">
        <f t="shared" si="43"/>
        <v>34.701904432132949</v>
      </c>
      <c r="Q87" s="1">
        <f t="shared" si="44"/>
        <v>-35.516734234805121</v>
      </c>
      <c r="R87" s="1">
        <f t="shared" si="45"/>
        <v>60.98439164303614</v>
      </c>
      <c r="T87" s="1">
        <f t="shared" si="46"/>
        <v>-59.342000000000006</v>
      </c>
      <c r="U87" s="1">
        <f t="shared" si="47"/>
        <v>130.1942</v>
      </c>
      <c r="X87" s="1">
        <f t="shared" si="36"/>
        <v>167.65949270363427</v>
      </c>
      <c r="Y87" s="1">
        <f t="shared" si="67"/>
        <v>319.61790000000002</v>
      </c>
      <c r="Z87" s="1">
        <f t="shared" si="48"/>
        <v>55.439060000000005</v>
      </c>
      <c r="AA87" s="1">
        <f t="shared" ref="AA87:AA90" si="72">G87+$S$18*(J87-B87)+$S$20*(G87-D87)</f>
        <v>289.06918400000006</v>
      </c>
      <c r="AB87" s="1">
        <f t="shared" si="50"/>
        <v>20.242320000000007</v>
      </c>
      <c r="AC87" s="1">
        <f t="shared" si="51"/>
        <v>69.886626046590052</v>
      </c>
      <c r="AD87" s="1">
        <f t="shared" si="71"/>
        <v>355.13463423480516</v>
      </c>
      <c r="AE87" s="1">
        <f t="shared" si="70"/>
        <v>324.58591823480521</v>
      </c>
      <c r="AF87" s="1">
        <f t="shared" si="54"/>
        <v>-0.12978724377973877</v>
      </c>
      <c r="AG87" s="1">
        <f t="shared" si="55"/>
        <v>-76.881188549906341</v>
      </c>
      <c r="AH87" s="1">
        <f t="shared" si="56"/>
        <v>117.31486669331264</v>
      </c>
      <c r="AI87" s="1">
        <f t="shared" si="66"/>
        <v>56.330475050276497</v>
      </c>
      <c r="AJ87" s="1">
        <f t="shared" si="57"/>
        <v>1</v>
      </c>
      <c r="AM87" s="1">
        <f t="shared" si="58"/>
        <v>785.15713420953705</v>
      </c>
      <c r="AN87" s="1">
        <f t="shared" si="37"/>
        <v>54871.983026314236</v>
      </c>
      <c r="AO87" s="1">
        <f t="shared" si="59"/>
        <v>20903.224571060633</v>
      </c>
      <c r="AP87" s="1">
        <f>$AL$5*AE87</f>
        <v>33433.97250777611</v>
      </c>
      <c r="AQ87" s="1">
        <f>AO87+AP87</f>
        <v>54337.197078836747</v>
      </c>
      <c r="AR87" s="1">
        <f t="shared" si="69"/>
        <v>-534.78594747748866</v>
      </c>
      <c r="AT87" s="1">
        <f t="shared" si="63"/>
        <v>965.3669014000875</v>
      </c>
      <c r="AU87" s="1">
        <f t="shared" si="64"/>
        <v>67466.235635903286</v>
      </c>
      <c r="AV87" s="1">
        <f t="shared" si="65"/>
        <v>-13129.038557066538</v>
      </c>
    </row>
    <row r="88" spans="1:48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34"/>
        <v>-44.421999999999997</v>
      </c>
      <c r="H88" s="1">
        <f t="shared" si="35"/>
        <v>-40.259</v>
      </c>
      <c r="J88" s="3">
        <f t="shared" si="68"/>
        <v>9.7409999999999997</v>
      </c>
      <c r="L88" s="1">
        <f t="shared" si="39"/>
        <v>50.000877612297963</v>
      </c>
      <c r="M88" s="1">
        <f t="shared" si="40"/>
        <v>5.9506172839506553</v>
      </c>
      <c r="N88" s="1">
        <f t="shared" si="41"/>
        <v>547.07903703704051</v>
      </c>
      <c r="O88" s="1">
        <f t="shared" si="42"/>
        <v>-1.2849083215796833</v>
      </c>
      <c r="P88" s="1">
        <f t="shared" si="43"/>
        <v>31.62593794076157</v>
      </c>
      <c r="Q88" s="1">
        <f t="shared" si="44"/>
        <v>-35.619602997624803</v>
      </c>
      <c r="R88" s="1">
        <f t="shared" si="45"/>
        <v>61.580893273393528</v>
      </c>
      <c r="T88" s="1">
        <f t="shared" si="46"/>
        <v>-58.13239999999999</v>
      </c>
      <c r="U88" s="1">
        <f t="shared" si="47"/>
        <v>130.60060000000001</v>
      </c>
      <c r="X88" s="1">
        <f t="shared" si="36"/>
        <v>168.87544876067687</v>
      </c>
      <c r="Y88" s="1">
        <f t="shared" si="67"/>
        <v>319.47113000000002</v>
      </c>
      <c r="Z88" s="1">
        <f t="shared" si="48"/>
        <v>49.249129999999994</v>
      </c>
      <c r="AA88" s="1">
        <f t="shared" si="72"/>
        <v>288.31307200000003</v>
      </c>
      <c r="AB88" s="1">
        <f t="shared" si="50"/>
        <v>14.589908000000001</v>
      </c>
      <c r="AC88" s="1">
        <f t="shared" si="51"/>
        <v>69.008609903899483</v>
      </c>
      <c r="AD88" s="1">
        <f t="shared" si="71"/>
        <v>355.0907329976248</v>
      </c>
      <c r="AE88" s="1">
        <f t="shared" si="70"/>
        <v>323.93267499762482</v>
      </c>
      <c r="AF88" s="1">
        <f t="shared" si="54"/>
        <v>-0.13351135050411739</v>
      </c>
      <c r="AG88" s="1">
        <f t="shared" si="55"/>
        <v>-76.336352213995184</v>
      </c>
      <c r="AH88" s="1">
        <f t="shared" si="56"/>
        <v>117.29744892895945</v>
      </c>
      <c r="AI88" s="1">
        <f t="shared" si="66"/>
        <v>55.716555655565926</v>
      </c>
      <c r="AJ88" s="1">
        <f t="shared" si="57"/>
        <v>1</v>
      </c>
      <c r="AM88" s="1">
        <f t="shared" si="58"/>
        <v>791.68389994131894</v>
      </c>
      <c r="AN88" s="1">
        <f t="shared" si="37"/>
        <v>54633.005418248271</v>
      </c>
      <c r="AO88" s="1">
        <f t="shared" si="59"/>
        <v>20900.640544240196</v>
      </c>
      <c r="AP88" s="1">
        <f t="shared" ref="AP88:AP89" si="73">$AL$5*AE88</f>
        <v>33366.685188130345</v>
      </c>
      <c r="AQ88" s="1">
        <f t="shared" ref="AQ88:AQ89" si="74">AO88+AP88</f>
        <v>54267.32573237054</v>
      </c>
      <c r="AR88" s="1">
        <f t="shared" si="69"/>
        <v>-365.67968587773066</v>
      </c>
      <c r="AT88" s="1">
        <f t="shared" si="63"/>
        <v>973.96419710580153</v>
      </c>
      <c r="AU88" s="1">
        <f t="shared" si="64"/>
        <v>67211.915338438921</v>
      </c>
      <c r="AV88" s="1">
        <f t="shared" si="65"/>
        <v>-12944.589606068381</v>
      </c>
    </row>
    <row r="89" spans="1:48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34"/>
        <v>-45.386000000000003</v>
      </c>
      <c r="H89" s="1">
        <f t="shared" si="35"/>
        <v>-40.968000000000004</v>
      </c>
      <c r="J89" s="3">
        <f t="shared" si="68"/>
        <v>9.0319999999999965</v>
      </c>
      <c r="L89" s="1">
        <f t="shared" si="39"/>
        <v>50.000585476572176</v>
      </c>
      <c r="M89" s="1">
        <f t="shared" si="40"/>
        <v>5.4606741573033402</v>
      </c>
      <c r="N89" s="1">
        <f t="shared" si="41"/>
        <v>513.99008988763762</v>
      </c>
      <c r="O89" s="1">
        <f t="shared" si="42"/>
        <v>-1.3458213256484239</v>
      </c>
      <c r="P89" s="1">
        <f t="shared" si="43"/>
        <v>28.349210374639842</v>
      </c>
      <c r="Q89" s="1">
        <f t="shared" si="44"/>
        <v>-35.674810975000497</v>
      </c>
      <c r="R89" s="1">
        <f t="shared" si="45"/>
        <v>62.186526585952031</v>
      </c>
      <c r="T89" s="1">
        <f t="shared" si="46"/>
        <v>-56.924199999999999</v>
      </c>
      <c r="U89" s="1">
        <f t="shared" si="47"/>
        <v>130.98220000000001</v>
      </c>
      <c r="X89" s="1">
        <f t="shared" si="36"/>
        <v>170.07656689409035</v>
      </c>
      <c r="Y89" s="1">
        <f t="shared" si="67"/>
        <v>319.19994000000003</v>
      </c>
      <c r="Z89" s="1">
        <f t="shared" si="48"/>
        <v>43.053959999999975</v>
      </c>
      <c r="AA89" s="1">
        <f t="shared" si="72"/>
        <v>287.44196400000004</v>
      </c>
      <c r="AB89" s="1">
        <f t="shared" si="50"/>
        <v>8.9439639999999798</v>
      </c>
      <c r="AC89" s="1">
        <f>AJ89*((AG89-Q89)^2+(AH89-R89)^2)^0.5</f>
        <v>68.137867218126885</v>
      </c>
      <c r="AD89" s="1">
        <f t="shared" si="71"/>
        <v>354.87475097500055</v>
      </c>
      <c r="AE89" s="1">
        <f t="shared" si="70"/>
        <v>323.11677497500057</v>
      </c>
      <c r="AF89" s="1">
        <f t="shared" si="54"/>
        <v>-0.13683580915994725</v>
      </c>
      <c r="AG89" s="1">
        <f t="shared" si="55"/>
        <v>-75.746759197643868</v>
      </c>
      <c r="AH89" s="1">
        <f t="shared" si="56"/>
        <v>117.29558132904194</v>
      </c>
      <c r="AI89" s="1">
        <f t="shared" si="66"/>
        <v>55.109054743089906</v>
      </c>
      <c r="AJ89" s="1">
        <f t="shared" si="57"/>
        <v>1</v>
      </c>
      <c r="AM89" s="1">
        <f t="shared" si="58"/>
        <v>798.131021634229</v>
      </c>
      <c r="AN89" s="1">
        <f t="shared" si="37"/>
        <v>54382.94557478105</v>
      </c>
      <c r="AO89" s="1">
        <f t="shared" si="59"/>
        <v>20887.927842388533</v>
      </c>
      <c r="AP89" s="1">
        <f t="shared" si="73"/>
        <v>33282.64340629994</v>
      </c>
      <c r="AQ89" s="1">
        <f t="shared" si="74"/>
        <v>54170.571248688473</v>
      </c>
      <c r="AR89" s="1">
        <f t="shared" si="69"/>
        <v>-212.37432609257667</v>
      </c>
      <c r="AT89" s="1">
        <f t="shared" si="63"/>
        <v>982.45658275628819</v>
      </c>
      <c r="AU89" s="1">
        <f t="shared" si="64"/>
        <v>66942.496183422656</v>
      </c>
      <c r="AV89" s="1">
        <f t="shared" si="65"/>
        <v>-12771.924934734183</v>
      </c>
    </row>
    <row r="90" spans="1:48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34"/>
        <v>-46.357999999999997</v>
      </c>
      <c r="H90" s="1">
        <f t="shared" si="35"/>
        <v>-41.661999999999999</v>
      </c>
      <c r="J90" s="3">
        <f t="shared" si="68"/>
        <v>8.338000000000001</v>
      </c>
      <c r="L90" s="1">
        <f t="shared" si="39"/>
        <v>50.00049415755808</v>
      </c>
      <c r="T90" s="1">
        <f t="shared" si="46"/>
        <v>-55.72</v>
      </c>
      <c r="U90" s="1">
        <f t="shared" si="47"/>
        <v>131.3424</v>
      </c>
      <c r="X90" s="1">
        <f t="shared" si="36"/>
        <v>171.26285011572122</v>
      </c>
      <c r="Y90" s="1">
        <f t="shared" si="67"/>
        <v>318.81129999999996</v>
      </c>
      <c r="Z90" s="1">
        <f t="shared" si="48"/>
        <v>36.862220000000008</v>
      </c>
      <c r="AA90" s="1">
        <f t="shared" si="72"/>
        <v>286.462808</v>
      </c>
      <c r="AB90" s="1">
        <f t="shared" si="50"/>
        <v>3.311840000000009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50"/>
  <sheetViews>
    <sheetView workbookViewId="0">
      <selection activeCell="W14" sqref="W14"/>
    </sheetView>
  </sheetViews>
  <sheetFormatPr baseColWidth="10" defaultColWidth="11.42578125" defaultRowHeight="13.5" x14ac:dyDescent="0.25"/>
  <cols>
    <col min="1" max="1" width="28.5703125" style="1" bestFit="1" customWidth="1"/>
    <col min="2" max="3" width="11.42578125" style="1"/>
    <col min="4" max="6" width="11.42578125" style="1" customWidth="1"/>
    <col min="7" max="7" width="12.5703125" style="1" bestFit="1" customWidth="1"/>
    <col min="8" max="8" width="16.5703125" style="1" bestFit="1" customWidth="1"/>
    <col min="9" max="9" width="17.7109375" style="1" bestFit="1" customWidth="1"/>
    <col min="10" max="18" width="11.42578125" style="1" customWidth="1"/>
    <col min="19" max="16384" width="11.42578125" style="1"/>
  </cols>
  <sheetData>
    <row r="3" spans="1:18" x14ac:dyDescent="0.25">
      <c r="A3" s="1" t="s">
        <v>50</v>
      </c>
    </row>
    <row r="4" spans="1:18" x14ac:dyDescent="0.25">
      <c r="A4" s="6">
        <f>Berechnung!L24*1.05</f>
        <v>10.5</v>
      </c>
      <c r="B4" s="1" t="s">
        <v>108</v>
      </c>
      <c r="C4" s="5"/>
    </row>
    <row r="7" spans="1:18" x14ac:dyDescent="0.25">
      <c r="A7" s="1" t="s">
        <v>43</v>
      </c>
      <c r="C7" s="18"/>
    </row>
    <row r="8" spans="1:18" x14ac:dyDescent="0.25">
      <c r="A8" s="6">
        <f>Berechnung!L16</f>
        <v>756</v>
      </c>
      <c r="B8" s="1" t="s">
        <v>109</v>
      </c>
    </row>
    <row r="9" spans="1:18" x14ac:dyDescent="0.25">
      <c r="A9" s="1" t="s">
        <v>44</v>
      </c>
    </row>
    <row r="10" spans="1:18" x14ac:dyDescent="0.25">
      <c r="A10" s="6">
        <f>Berechnung!L14</f>
        <v>22</v>
      </c>
      <c r="B10" s="1" t="s">
        <v>109</v>
      </c>
    </row>
    <row r="13" spans="1:18" x14ac:dyDescent="0.25">
      <c r="A13" s="1" t="s">
        <v>59</v>
      </c>
    </row>
    <row r="14" spans="1:18" x14ac:dyDescent="0.25">
      <c r="A14" s="6" t="s">
        <v>58</v>
      </c>
      <c r="B14" s="1" t="s">
        <v>104</v>
      </c>
      <c r="R14" s="2"/>
    </row>
    <row r="15" spans="1:18" x14ac:dyDescent="0.25">
      <c r="A15"/>
      <c r="R15" s="2"/>
    </row>
    <row r="16" spans="1:18" x14ac:dyDescent="0.25">
      <c r="A16" s="1" t="s">
        <v>98</v>
      </c>
    </row>
    <row r="17" spans="1:9" ht="15" x14ac:dyDescent="0.25">
      <c r="A17" s="4" t="s">
        <v>60</v>
      </c>
      <c r="B17" s="1" t="s">
        <v>147</v>
      </c>
    </row>
    <row r="19" spans="1:9" x14ac:dyDescent="0.25">
      <c r="A19" s="1" t="s">
        <v>97</v>
      </c>
    </row>
    <row r="20" spans="1:9" ht="15" x14ac:dyDescent="0.25">
      <c r="A20" s="4" t="s">
        <v>110</v>
      </c>
      <c r="B20" s="1" t="s">
        <v>138</v>
      </c>
    </row>
    <row r="22" spans="1:9" x14ac:dyDescent="0.25">
      <c r="A22" s="1" t="s">
        <v>46</v>
      </c>
    </row>
    <row r="23" spans="1:9" ht="15" x14ac:dyDescent="0.25">
      <c r="A23" s="4" t="s">
        <v>53</v>
      </c>
    </row>
    <row r="25" spans="1:9" x14ac:dyDescent="0.25">
      <c r="A25" s="26" t="s">
        <v>169</v>
      </c>
      <c r="B25" s="23">
        <f>'Kraft 60 GR'!AL36</f>
        <v>98789.9169032356</v>
      </c>
    </row>
    <row r="26" spans="1:9" x14ac:dyDescent="0.25">
      <c r="A26" s="1" t="s">
        <v>168</v>
      </c>
      <c r="B26" s="23">
        <f>'Kraft 60 GR'!AL37</f>
        <v>-466622.14284670289</v>
      </c>
    </row>
    <row r="29" spans="1:9" x14ac:dyDescent="0.25">
      <c r="A29" s="1" t="s">
        <v>145</v>
      </c>
      <c r="B29" s="1">
        <v>11.1</v>
      </c>
    </row>
    <row r="30" spans="1:9" x14ac:dyDescent="0.25">
      <c r="A30" s="1" t="s">
        <v>146</v>
      </c>
      <c r="B30" s="1">
        <v>14.7</v>
      </c>
      <c r="G30" s="1" t="s">
        <v>35</v>
      </c>
      <c r="H30" s="1" t="s">
        <v>148</v>
      </c>
      <c r="I30" s="1" t="s">
        <v>149</v>
      </c>
    </row>
    <row r="31" spans="1:9" x14ac:dyDescent="0.25">
      <c r="G31" s="1">
        <f>VLOOKUP(A23,G46:H47,2,FALSE)</f>
        <v>80</v>
      </c>
      <c r="H31" s="1">
        <f>VLOOKUP(A23,I46:J47,2,FALSE)</f>
        <v>7.2</v>
      </c>
      <c r="I31" s="1">
        <f>VLOOKUP(A23,G49:H50,2,FALSE)</f>
        <v>36</v>
      </c>
    </row>
    <row r="34" spans="7:16" x14ac:dyDescent="0.25">
      <c r="G34" s="1" t="s">
        <v>54</v>
      </c>
      <c r="H34" s="1">
        <v>10</v>
      </c>
    </row>
    <row r="35" spans="7:16" x14ac:dyDescent="0.25">
      <c r="G35" s="1" t="s">
        <v>55</v>
      </c>
      <c r="H35" s="1">
        <v>20</v>
      </c>
    </row>
    <row r="36" spans="7:16" x14ac:dyDescent="0.25">
      <c r="G36" s="1" t="s">
        <v>56</v>
      </c>
      <c r="H36" s="1">
        <v>30</v>
      </c>
    </row>
    <row r="37" spans="7:16" x14ac:dyDescent="0.25">
      <c r="G37" s="1" t="s">
        <v>57</v>
      </c>
      <c r="H37" s="1">
        <v>40</v>
      </c>
    </row>
    <row r="38" spans="7:16" x14ac:dyDescent="0.25">
      <c r="G38" s="1" t="s">
        <v>58</v>
      </c>
      <c r="H38" s="1">
        <v>50</v>
      </c>
    </row>
    <row r="40" spans="7:16" x14ac:dyDescent="0.25">
      <c r="G40" s="1" t="s">
        <v>99</v>
      </c>
    </row>
    <row r="41" spans="7:16" x14ac:dyDescent="0.25">
      <c r="G41" s="1" t="s">
        <v>110</v>
      </c>
    </row>
    <row r="43" spans="7:16" x14ac:dyDescent="0.25">
      <c r="G43" s="1" t="s">
        <v>52</v>
      </c>
      <c r="H43" s="1">
        <v>54</v>
      </c>
      <c r="I43" s="1" t="s">
        <v>52</v>
      </c>
      <c r="J43" s="1">
        <v>64</v>
      </c>
      <c r="K43" s="1" t="s">
        <v>52</v>
      </c>
      <c r="L43" s="1">
        <v>4.0599999999999996</v>
      </c>
      <c r="M43" s="1" t="s">
        <v>52</v>
      </c>
      <c r="N43" s="1">
        <v>5.4</v>
      </c>
      <c r="O43" s="1" t="s">
        <v>52</v>
      </c>
      <c r="P43" s="1">
        <v>45</v>
      </c>
    </row>
    <row r="44" spans="7:16" x14ac:dyDescent="0.25">
      <c r="G44" s="1" t="s">
        <v>60</v>
      </c>
      <c r="H44" s="1">
        <v>64</v>
      </c>
      <c r="I44" s="1" t="s">
        <v>60</v>
      </c>
      <c r="J44" s="1">
        <v>80</v>
      </c>
      <c r="K44" s="1" t="s">
        <v>60</v>
      </c>
      <c r="L44" s="1">
        <v>5.4</v>
      </c>
      <c r="M44" s="1" t="s">
        <v>60</v>
      </c>
      <c r="N44" s="1">
        <v>7.2</v>
      </c>
      <c r="O44" s="1" t="s">
        <v>60</v>
      </c>
      <c r="P44" s="1">
        <v>36</v>
      </c>
    </row>
    <row r="46" spans="7:16" x14ac:dyDescent="0.25">
      <c r="G46" s="1" t="s">
        <v>52</v>
      </c>
      <c r="H46" s="1">
        <f>VLOOKUP(A17,G43:H44,2,FALSE)</f>
        <v>64</v>
      </c>
      <c r="I46" s="1" t="s">
        <v>52</v>
      </c>
      <c r="J46" s="1">
        <f>VLOOKUP(A17,K43:L44,2,FALSE)</f>
        <v>5.4</v>
      </c>
    </row>
    <row r="47" spans="7:16" x14ac:dyDescent="0.25">
      <c r="G47" s="1" t="s">
        <v>53</v>
      </c>
      <c r="H47" s="1">
        <f>VLOOKUP(A17,I43:J44,2,FALSE)</f>
        <v>80</v>
      </c>
      <c r="I47" s="1" t="s">
        <v>53</v>
      </c>
      <c r="J47" s="1">
        <f>VLOOKUP(A17,M43:N44,2,FALSE)</f>
        <v>7.2</v>
      </c>
    </row>
    <row r="49" spans="7:8" x14ac:dyDescent="0.25">
      <c r="G49" s="1" t="s">
        <v>52</v>
      </c>
      <c r="H49" s="1">
        <v>45</v>
      </c>
    </row>
    <row r="50" spans="7:8" x14ac:dyDescent="0.25">
      <c r="G50" s="1" t="s">
        <v>53</v>
      </c>
      <c r="H50" s="1">
        <f>VLOOKUP(A17,O43:P44,2,FALSE)</f>
        <v>36</v>
      </c>
    </row>
  </sheetData>
  <conditionalFormatting sqref="C28">
    <cfRule type="dataBar" priority="9">
      <dataBar>
        <cfvo type="min"/>
        <cfvo type="max"/>
        <color rgb="FF638EC6"/>
      </dataBar>
    </cfRule>
  </conditionalFormatting>
  <conditionalFormatting sqref="C4">
    <cfRule type="cellIs" dxfId="5" priority="7" operator="greaterThan">
      <formula>0</formula>
    </cfRule>
    <cfRule type="cellIs" dxfId="4" priority="8" operator="lessThan">
      <formula>0</formula>
    </cfRule>
  </conditionalFormatting>
  <conditionalFormatting sqref="C4">
    <cfRule type="iconSet" priority="6">
      <iconSet iconSet="3Symbols" showValue="0" reverse="1">
        <cfvo type="percent" val="0"/>
        <cfvo type="num" val="-0.2"/>
        <cfvo type="num" val="0"/>
      </iconSet>
    </cfRule>
  </conditionalFormatting>
  <conditionalFormatting sqref="A25">
    <cfRule type="cellIs" dxfId="3" priority="4" operator="lessThan">
      <formula>0</formula>
    </cfRule>
  </conditionalFormatting>
  <conditionalFormatting sqref="A25">
    <cfRule type="iconSet" priority="2">
      <iconSet showValue="0" reverse="1">
        <cfvo type="percent" val="0"/>
        <cfvo type="num" val="-0.2"/>
        <cfvo type="num" val="0"/>
      </iconSet>
    </cfRule>
    <cfRule type="iconSet" priority="3">
      <iconSet iconSet="3Symbols">
        <cfvo type="percent" val="0"/>
        <cfvo type="percent" val="33"/>
        <cfvo type="percent" val="67"/>
      </iconSet>
    </cfRule>
  </conditionalFormatting>
  <dataValidations count="4">
    <dataValidation type="list" allowBlank="1" showErrorMessage="1" prompt="Hallo_x000a_" sqref="A23">
      <formula1>Feder</formula1>
    </dataValidation>
    <dataValidation type="list" showInputMessage="1" showErrorMessage="1" sqref="A14:A15">
      <formula1>Design</formula1>
    </dataValidation>
    <dataValidation type="list" showInputMessage="1" showErrorMessage="1" sqref="A17">
      <formula1>Raum</formula1>
    </dataValidation>
    <dataValidation type="list" showInputMessage="1" showErrorMessage="1" sqref="A20">
      <formula1>Breite</formula1>
    </dataValidation>
  </dataValidations>
  <pageMargins left="0.7" right="0.7" top="0.78740157499999996" bottom="0.78740157499999996" header="0.3" footer="0.3"/>
  <drawing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A3CC58FB-92CE-4870-BB03-874386C8D781}">
            <x14:iconSet iconSet="3Symbols" showValue="0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Symbols" iconId="1"/>
              <x14:cfIcon iconSet="3Symbols" iconId="0"/>
            </x14:iconSet>
          </x14:cfRule>
          <xm:sqref>C7</xm:sqref>
        </x14:conditionalFormatting>
        <x14:conditionalFormatting xmlns:xm="http://schemas.microsoft.com/office/excel/2006/main">
          <x14:cfRule type="iconSet" priority="1" id="{3FD4EC52-791B-4A0A-8A53-165388E253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2"/>
              <x14:cfIcon iconSet="3TrafficLights1" iconId="1"/>
              <x14:cfIcon iconSet="3Symbols" iconId="0"/>
            </x14:iconSet>
          </x14:cfRule>
          <xm:sqref>B25:B26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0"/>
  <sheetViews>
    <sheetView topLeftCell="A7" workbookViewId="0">
      <selection activeCell="W14" sqref="W14"/>
    </sheetView>
  </sheetViews>
  <sheetFormatPr baseColWidth="10" defaultColWidth="11.42578125" defaultRowHeight="13.5" x14ac:dyDescent="0.25"/>
  <cols>
    <col min="1" max="1" width="11.42578125" style="1"/>
    <col min="2" max="2" width="11.42578125" style="3"/>
    <col min="3" max="3" width="11.42578125" style="1"/>
    <col min="4" max="4" width="11.42578125" style="3"/>
    <col min="5" max="6" width="11.42578125" style="1"/>
    <col min="7" max="7" width="11.42578125" style="3"/>
    <col min="8" max="9" width="11.42578125" style="1"/>
    <col min="10" max="10" width="11.42578125" style="3"/>
    <col min="11" max="12" width="11.42578125" style="1"/>
    <col min="13" max="14" width="13.7109375" style="1" bestFit="1" customWidth="1"/>
    <col min="15" max="26" width="11.42578125" style="1"/>
    <col min="27" max="28" width="11.42578125" style="3"/>
    <col min="29" max="30" width="11.42578125" style="1"/>
    <col min="31" max="31" width="15.85546875" style="1" customWidth="1"/>
    <col min="32" max="16384" width="11.42578125" style="1"/>
  </cols>
  <sheetData>
    <row r="1" spans="1:31" x14ac:dyDescent="0.25">
      <c r="A1" s="1" t="s">
        <v>0</v>
      </c>
      <c r="B1" s="3" t="s">
        <v>1</v>
      </c>
      <c r="D1" s="3" t="s">
        <v>2</v>
      </c>
      <c r="E1" s="1" t="s">
        <v>3</v>
      </c>
      <c r="G1" s="3" t="s">
        <v>0</v>
      </c>
      <c r="H1" s="1" t="s">
        <v>4</v>
      </c>
      <c r="J1" s="3" t="s">
        <v>5</v>
      </c>
      <c r="L1" s="1" t="s">
        <v>6</v>
      </c>
      <c r="O1" s="1" t="s">
        <v>61</v>
      </c>
      <c r="P1" s="1" t="s">
        <v>180</v>
      </c>
      <c r="Q1" s="1" t="s">
        <v>62</v>
      </c>
      <c r="R1" s="1" t="s">
        <v>63</v>
      </c>
      <c r="T1" s="1" t="s">
        <v>64</v>
      </c>
      <c r="W1" s="1" t="s">
        <v>65</v>
      </c>
      <c r="X1" s="1" t="s">
        <v>66</v>
      </c>
      <c r="Y1" s="1" t="s">
        <v>67</v>
      </c>
    </row>
    <row r="2" spans="1:31" x14ac:dyDescent="0.25">
      <c r="A2" s="1">
        <v>0</v>
      </c>
      <c r="B2" s="3">
        <v>0</v>
      </c>
      <c r="D2" s="3">
        <v>0</v>
      </c>
      <c r="E2" s="1">
        <v>0</v>
      </c>
      <c r="G2" s="3">
        <f>A2</f>
        <v>0</v>
      </c>
      <c r="H2" s="1">
        <f>E2</f>
        <v>0</v>
      </c>
      <c r="J2" s="3">
        <f>H2+50</f>
        <v>50</v>
      </c>
      <c r="L2" s="1">
        <f>((G2-D2)^2+(B2-J2)^2)^0.5</f>
        <v>50</v>
      </c>
      <c r="O2" s="1">
        <f t="shared" ref="O2:O65" si="0">G2+$N$15*(J2-B2)+$N$17*(G2-D2)</f>
        <v>3</v>
      </c>
      <c r="P2" s="1">
        <f>B2+$N$15*(G2-D2)+$N$17*(B2-J2)</f>
        <v>-110.5</v>
      </c>
      <c r="Q2" s="1">
        <f t="shared" ref="Q2:Q65" si="1">G2+$N$20*(J2-B2)+$N$22*(G2-D2)</f>
        <v>25</v>
      </c>
      <c r="R2" s="1">
        <f t="shared" ref="R2:R65" si="2">B2+$N$20*(G2-D2)+$N$22*(B2-J2)</f>
        <v>-110.5</v>
      </c>
      <c r="T2" s="1">
        <f>MIN(Y2:Y89)</f>
        <v>-114.44415360101722</v>
      </c>
      <c r="X2" s="1">
        <f>Q2+(R2-R3)*$N$25/((R3-R2)^2+(Q3-Q2)^2)^0.5</f>
        <v>24.333927652891322</v>
      </c>
      <c r="Y2" s="1">
        <f>R2+(Q3-Q2)*$N$25/((R3-R2)^2+(Q3-Q2)^2)^0.5</f>
        <v>-114.44415360101722</v>
      </c>
      <c r="AA2" s="3" t="s">
        <v>112</v>
      </c>
      <c r="AB2" s="3" t="s">
        <v>113</v>
      </c>
    </row>
    <row r="3" spans="1:31" x14ac:dyDescent="0.25">
      <c r="A3" s="1">
        <v>0.89600000000000002</v>
      </c>
      <c r="B3" s="3">
        <v>0.59399999999999997</v>
      </c>
      <c r="D3" s="3">
        <v>1.7689999999999999</v>
      </c>
      <c r="E3" s="1">
        <v>0.58599999999999997</v>
      </c>
      <c r="G3" s="3">
        <f t="shared" ref="G3:G30" si="3">A3</f>
        <v>0.89600000000000002</v>
      </c>
      <c r="H3" s="1">
        <f t="shared" ref="H3:H39" si="4">E3</f>
        <v>0.58599999999999997</v>
      </c>
      <c r="J3" s="3">
        <f t="shared" ref="J3:J66" si="5">H3+50</f>
        <v>50.585999999999999</v>
      </c>
      <c r="L3" s="1">
        <f t="shared" ref="L3:L66" si="6">((G3-D3)^2+(B3-J3)^2)^0.5</f>
        <v>49.999621928570619</v>
      </c>
      <c r="O3" s="1">
        <f t="shared" si="0"/>
        <v>1.9661899999999997</v>
      </c>
      <c r="P3" s="1">
        <f t="shared" ref="P3:P66" si="7">B3+$N$15*(G3-D3)+$N$17*(B3-J3)</f>
        <v>-109.94069999999999</v>
      </c>
      <c r="Q3" s="1">
        <f t="shared" si="1"/>
        <v>23.962669999999999</v>
      </c>
      <c r="R3" s="1">
        <f t="shared" si="2"/>
        <v>-110.32481999999999</v>
      </c>
      <c r="U3" s="1">
        <f>MATCH(MIN(R2:R90),R2:R90,0)</f>
        <v>1</v>
      </c>
      <c r="X3" s="1">
        <f t="shared" ref="X3:X66" si="8">Q3+(R3-R4)*$N$25/((R4-R3)^2+(Q4-Q3)^2)^0.5</f>
        <v>23.052777278276277</v>
      </c>
      <c r="Y3" s="1">
        <f t="shared" ref="Y3:Y66" si="9">R3+(Q4-Q3)*$N$25/((R4-R3)^2+(Q4-Q3)^2)^0.5</f>
        <v>-114.2199573833222</v>
      </c>
      <c r="AA3" s="3">
        <v>-97.01</v>
      </c>
      <c r="AB3" s="3">
        <v>-110.47</v>
      </c>
      <c r="AC3" s="1">
        <f>(AB3-$Y$89)^2</f>
        <v>7023.3302166474559</v>
      </c>
    </row>
    <row r="4" spans="1:31" x14ac:dyDescent="0.25">
      <c r="A4" s="1">
        <v>1.7270000000000001</v>
      </c>
      <c r="B4" s="3">
        <v>1.24</v>
      </c>
      <c r="D4" s="3">
        <v>3.472</v>
      </c>
      <c r="E4" s="1">
        <v>1.21</v>
      </c>
      <c r="G4" s="3">
        <f t="shared" si="3"/>
        <v>1.7270000000000001</v>
      </c>
      <c r="H4" s="1">
        <f t="shared" si="4"/>
        <v>1.21</v>
      </c>
      <c r="J4" s="3">
        <f t="shared" si="5"/>
        <v>51.21</v>
      </c>
      <c r="L4" s="1">
        <f t="shared" si="6"/>
        <v>50.000459247890916</v>
      </c>
      <c r="O4" s="1">
        <f t="shared" si="0"/>
        <v>0.86875000000000036</v>
      </c>
      <c r="P4" s="1">
        <f t="shared" si="7"/>
        <v>-109.2984</v>
      </c>
      <c r="Q4" s="1">
        <f t="shared" si="1"/>
        <v>22.855550000000001</v>
      </c>
      <c r="R4" s="1">
        <f t="shared" si="2"/>
        <v>-110.06619999999999</v>
      </c>
      <c r="X4" s="1">
        <f t="shared" si="8"/>
        <v>21.763452870547212</v>
      </c>
      <c r="Y4" s="1">
        <f t="shared" si="9"/>
        <v>-113.91422856796061</v>
      </c>
      <c r="AA4" s="3">
        <v>-97.01</v>
      </c>
      <c r="AB4" s="3">
        <v>-101.88</v>
      </c>
      <c r="AC4" s="1">
        <f t="shared" ref="AC4:AC52" si="10">(AB4-$Y$89)^2</f>
        <v>5657.3430670213147</v>
      </c>
      <c r="AE4" s="1" t="s">
        <v>117</v>
      </c>
    </row>
    <row r="5" spans="1:31" x14ac:dyDescent="0.25">
      <c r="A5" s="1">
        <v>2.4820000000000002</v>
      </c>
      <c r="B5" s="3">
        <v>1.9279999999999999</v>
      </c>
      <c r="D5" s="3">
        <v>5.0990000000000002</v>
      </c>
      <c r="E5" s="1">
        <v>1.859</v>
      </c>
      <c r="G5" s="3">
        <f t="shared" si="3"/>
        <v>2.4820000000000002</v>
      </c>
      <c r="H5" s="1">
        <f t="shared" si="4"/>
        <v>1.859</v>
      </c>
      <c r="J5" s="3">
        <f t="shared" si="5"/>
        <v>51.859000000000002</v>
      </c>
      <c r="L5" s="1">
        <f t="shared" si="6"/>
        <v>49.999534497833082</v>
      </c>
      <c r="O5" s="1">
        <f t="shared" si="0"/>
        <v>-0.30571000000000037</v>
      </c>
      <c r="P5" s="1">
        <f t="shared" si="7"/>
        <v>-108.57653000000002</v>
      </c>
      <c r="Q5" s="1">
        <f t="shared" si="1"/>
        <v>21.663930000000001</v>
      </c>
      <c r="R5" s="1">
        <f t="shared" si="2"/>
        <v>-109.72801000000001</v>
      </c>
      <c r="U5" s="1">
        <f>INDEX(Q3:Q7,3,1)</f>
        <v>21.663930000000001</v>
      </c>
      <c r="X5" s="1">
        <f t="shared" si="8"/>
        <v>20.475081653584549</v>
      </c>
      <c r="Y5" s="1">
        <f t="shared" si="9"/>
        <v>-113.54725594772651</v>
      </c>
      <c r="AA5" s="3">
        <v>-97.01</v>
      </c>
      <c r="AB5" s="3">
        <v>-97.49</v>
      </c>
      <c r="AC5" s="1">
        <f t="shared" si="10"/>
        <v>5016.2247330447417</v>
      </c>
      <c r="AE5" s="1">
        <f>MIN(AC3:AC52)</f>
        <v>0.18036041813640652</v>
      </c>
    </row>
    <row r="6" spans="1:31" x14ac:dyDescent="0.25">
      <c r="A6" s="1">
        <v>3.1560000000000001</v>
      </c>
      <c r="B6" s="3">
        <v>2.6440000000000001</v>
      </c>
      <c r="D6" s="3">
        <v>6.6440000000000001</v>
      </c>
      <c r="E6" s="1">
        <v>2.5219999999999998</v>
      </c>
      <c r="G6" s="3">
        <f t="shared" si="3"/>
        <v>3.1560000000000001</v>
      </c>
      <c r="H6" s="1">
        <f t="shared" si="4"/>
        <v>2.5219999999999998</v>
      </c>
      <c r="J6" s="3">
        <f t="shared" si="5"/>
        <v>52.521999999999998</v>
      </c>
      <c r="L6" s="1">
        <f t="shared" si="6"/>
        <v>49.999810279640059</v>
      </c>
      <c r="O6" s="1">
        <f t="shared" si="0"/>
        <v>-1.5597999999999992</v>
      </c>
      <c r="P6" s="1">
        <f t="shared" si="7"/>
        <v>-107.79566</v>
      </c>
      <c r="Q6" s="1">
        <f t="shared" si="1"/>
        <v>20.386519999999997</v>
      </c>
      <c r="R6" s="1">
        <f t="shared" si="2"/>
        <v>-109.33037999999999</v>
      </c>
      <c r="U6" s="1" t="s">
        <v>68</v>
      </c>
      <c r="X6" s="1">
        <f t="shared" si="8"/>
        <v>19.13387590747902</v>
      </c>
      <c r="Y6" s="1">
        <f t="shared" si="9"/>
        <v>-113.12918017603877</v>
      </c>
      <c r="AA6" s="3">
        <v>-97.01</v>
      </c>
      <c r="AB6" s="3">
        <v>-93.3</v>
      </c>
      <c r="AC6" s="1">
        <f t="shared" si="10"/>
        <v>4440.2647236229113</v>
      </c>
    </row>
    <row r="7" spans="1:31" x14ac:dyDescent="0.25">
      <c r="A7" s="1">
        <v>3.7440000000000002</v>
      </c>
      <c r="B7" s="3">
        <v>3.3780000000000001</v>
      </c>
      <c r="D7" s="3">
        <v>8.1020000000000003</v>
      </c>
      <c r="E7" s="1">
        <v>3.1869999999999998</v>
      </c>
      <c r="G7" s="3">
        <f t="shared" si="3"/>
        <v>3.7440000000000002</v>
      </c>
      <c r="H7" s="1">
        <f t="shared" si="4"/>
        <v>3.1869999999999998</v>
      </c>
      <c r="J7" s="3">
        <f t="shared" si="5"/>
        <v>53.186999999999998</v>
      </c>
      <c r="L7" s="1">
        <f t="shared" si="6"/>
        <v>49.999286444908392</v>
      </c>
      <c r="O7" s="1">
        <f t="shared" si="0"/>
        <v>-2.8986400000000003</v>
      </c>
      <c r="P7" s="1">
        <f t="shared" si="7"/>
        <v>-106.96137</v>
      </c>
      <c r="Q7" s="1">
        <f t="shared" si="1"/>
        <v>19.017319999999998</v>
      </c>
      <c r="R7" s="1">
        <f t="shared" si="2"/>
        <v>-108.87889</v>
      </c>
      <c r="U7" s="1">
        <f>INDEX(X2:X89,MATCH(MIN(Y2:Y89),Y2:Y89,0))</f>
        <v>24.333927652891322</v>
      </c>
      <c r="X7" s="1">
        <f t="shared" si="8"/>
        <v>17.749670749709843</v>
      </c>
      <c r="Y7" s="1">
        <f t="shared" si="9"/>
        <v>-112.67270936552583</v>
      </c>
      <c r="AA7" s="3">
        <v>-98.78</v>
      </c>
      <c r="AB7" s="3">
        <v>-91.19</v>
      </c>
      <c r="AC7" s="1">
        <f t="shared" si="10"/>
        <v>4163.51580957039</v>
      </c>
    </row>
    <row r="8" spans="1:31" x14ac:dyDescent="0.25">
      <c r="A8" s="1">
        <v>4.2450000000000001</v>
      </c>
      <c r="B8" s="3">
        <v>4.1159999999999997</v>
      </c>
      <c r="D8" s="3">
        <v>9.4710000000000001</v>
      </c>
      <c r="E8" s="1">
        <v>3.8420000000000001</v>
      </c>
      <c r="G8" s="3">
        <f t="shared" si="3"/>
        <v>4.2450000000000001</v>
      </c>
      <c r="H8" s="1">
        <f t="shared" si="4"/>
        <v>3.8420000000000001</v>
      </c>
      <c r="J8" s="3">
        <f t="shared" si="5"/>
        <v>53.841999999999999</v>
      </c>
      <c r="L8" s="1">
        <f t="shared" si="6"/>
        <v>49.999861519808235</v>
      </c>
      <c r="O8" s="1">
        <f t="shared" si="0"/>
        <v>-4.3209</v>
      </c>
      <c r="P8" s="1">
        <f t="shared" si="7"/>
        <v>-106.09201999999999</v>
      </c>
      <c r="Q8" s="1">
        <f t="shared" si="1"/>
        <v>17.558540000000001</v>
      </c>
      <c r="R8" s="1">
        <f t="shared" si="2"/>
        <v>-108.39146</v>
      </c>
      <c r="X8" s="1">
        <f t="shared" si="8"/>
        <v>16.299372761785744</v>
      </c>
      <c r="Y8" s="1">
        <f t="shared" si="9"/>
        <v>-112.18810297323409</v>
      </c>
      <c r="AA8" s="3">
        <v>-100.86</v>
      </c>
      <c r="AB8" s="3">
        <v>-89.45</v>
      </c>
      <c r="AC8" s="1">
        <f t="shared" si="10"/>
        <v>3941.9953259441409</v>
      </c>
      <c r="AE8" s="1" t="s">
        <v>114</v>
      </c>
    </row>
    <row r="9" spans="1:31" x14ac:dyDescent="0.25">
      <c r="A9" s="1">
        <v>4.657</v>
      </c>
      <c r="B9" s="3">
        <v>4.8479999999999999</v>
      </c>
      <c r="D9" s="3">
        <v>10.75</v>
      </c>
      <c r="E9" s="1">
        <v>4.476</v>
      </c>
      <c r="G9" s="3">
        <f t="shared" si="3"/>
        <v>4.657</v>
      </c>
      <c r="H9" s="1">
        <f t="shared" si="4"/>
        <v>4.476</v>
      </c>
      <c r="J9" s="3">
        <f t="shared" si="5"/>
        <v>54.475999999999999</v>
      </c>
      <c r="L9" s="1">
        <f t="shared" si="6"/>
        <v>50.000630326026887</v>
      </c>
      <c r="O9" s="1">
        <f t="shared" si="0"/>
        <v>-5.8308499999999999</v>
      </c>
      <c r="P9" s="1">
        <f t="shared" si="7"/>
        <v>-105.19546</v>
      </c>
      <c r="Q9" s="1">
        <f t="shared" si="1"/>
        <v>16.005470000000003</v>
      </c>
      <c r="R9" s="1">
        <f t="shared" si="2"/>
        <v>-107.87638</v>
      </c>
      <c r="U9" s="1" t="s">
        <v>69</v>
      </c>
      <c r="V9" s="1" t="s">
        <v>37</v>
      </c>
      <c r="X9" s="1">
        <f t="shared" si="8"/>
        <v>14.762687905375348</v>
      </c>
      <c r="Y9" s="1">
        <f t="shared" si="9"/>
        <v>-111.67841796210405</v>
      </c>
      <c r="AA9" s="3">
        <v>-102.93</v>
      </c>
      <c r="AB9" s="3">
        <v>-87.71</v>
      </c>
      <c r="AC9" s="1">
        <f t="shared" si="10"/>
        <v>3726.5300423178896</v>
      </c>
      <c r="AE9" s="1">
        <f>INDEX(AA3:AA52,MATCH(MIN(AC2:AC52),AC3:AC52,0))</f>
        <v>-159.88</v>
      </c>
    </row>
    <row r="10" spans="1:31" ht="15" x14ac:dyDescent="0.25">
      <c r="A10" s="1">
        <v>4.9820000000000002</v>
      </c>
      <c r="B10" s="3">
        <v>5.5650000000000004</v>
      </c>
      <c r="D10" s="3">
        <v>11.941000000000001</v>
      </c>
      <c r="E10" s="1">
        <v>5.0780000000000003</v>
      </c>
      <c r="G10" s="3">
        <f t="shared" si="3"/>
        <v>4.9820000000000002</v>
      </c>
      <c r="H10" s="1">
        <f t="shared" si="4"/>
        <v>5.0780000000000003</v>
      </c>
      <c r="J10" s="3">
        <f t="shared" si="5"/>
        <v>55.078000000000003</v>
      </c>
      <c r="L10" s="1">
        <f t="shared" si="6"/>
        <v>49.999648498764479</v>
      </c>
      <c r="O10" s="1">
        <f t="shared" si="0"/>
        <v>-7.4266100000000002</v>
      </c>
      <c r="P10" s="1">
        <f t="shared" si="7"/>
        <v>-104.27627000000001</v>
      </c>
      <c r="Q10" s="1">
        <f t="shared" si="1"/>
        <v>14.359110000000001</v>
      </c>
      <c r="R10" s="1">
        <f t="shared" si="2"/>
        <v>-107.33823000000001</v>
      </c>
      <c r="T10" s="1" t="s">
        <v>70</v>
      </c>
      <c r="U10" s="1">
        <v>872</v>
      </c>
      <c r="V10" s="4">
        <f>Sockelhöhe!B5</f>
        <v>831</v>
      </c>
      <c r="X10" s="1">
        <f t="shared" si="8"/>
        <v>13.161997921445137</v>
      </c>
      <c r="Y10" s="1">
        <f t="shared" si="9"/>
        <v>-111.15489381429883</v>
      </c>
      <c r="AA10" s="3">
        <v>-104.99</v>
      </c>
      <c r="AB10" s="3">
        <v>-85.98</v>
      </c>
      <c r="AC10" s="1">
        <f t="shared" si="10"/>
        <v>3518.3061649193783</v>
      </c>
      <c r="AE10" s="1" t="s">
        <v>115</v>
      </c>
    </row>
    <row r="11" spans="1:31" ht="15" x14ac:dyDescent="0.25">
      <c r="A11" s="1">
        <v>5.2240000000000002</v>
      </c>
      <c r="B11" s="3">
        <v>6.2560000000000002</v>
      </c>
      <c r="D11" s="3">
        <v>13.045999999999999</v>
      </c>
      <c r="E11" s="1">
        <v>5.641</v>
      </c>
      <c r="G11" s="3">
        <f t="shared" si="3"/>
        <v>5.2240000000000002</v>
      </c>
      <c r="H11" s="1">
        <f t="shared" si="4"/>
        <v>5.641</v>
      </c>
      <c r="J11" s="3">
        <f t="shared" si="5"/>
        <v>55.640999999999998</v>
      </c>
      <c r="L11" s="1">
        <f t="shared" si="6"/>
        <v>50.000619086167326</v>
      </c>
      <c r="O11" s="1">
        <f t="shared" si="0"/>
        <v>-9.0995199999999983</v>
      </c>
      <c r="P11" s="1">
        <f t="shared" si="7"/>
        <v>-103.35417</v>
      </c>
      <c r="Q11" s="1">
        <f t="shared" si="1"/>
        <v>12.62988</v>
      </c>
      <c r="R11" s="1">
        <f t="shared" si="2"/>
        <v>-106.79585</v>
      </c>
      <c r="T11" s="1" t="s">
        <v>71</v>
      </c>
      <c r="U11" s="1">
        <v>50</v>
      </c>
      <c r="V11" s="4">
        <f>Sockelhöhe!B6</f>
        <v>22</v>
      </c>
      <c r="X11" s="1">
        <f t="shared" si="8"/>
        <v>11.466104313547236</v>
      </c>
      <c r="Y11" s="1">
        <f t="shared" si="9"/>
        <v>-110.62281043246091</v>
      </c>
      <c r="AA11" s="3">
        <v>-107.05</v>
      </c>
      <c r="AB11" s="3">
        <v>-84.26</v>
      </c>
      <c r="AC11" s="1">
        <f t="shared" si="10"/>
        <v>3317.2198937486028</v>
      </c>
      <c r="AE11" s="1">
        <f>INDEX(AB3:AB52,MATCH(MIN(AC2:AC52),AC3:AC52,0))</f>
        <v>-26.24</v>
      </c>
    </row>
    <row r="12" spans="1:31" ht="15" x14ac:dyDescent="0.25">
      <c r="A12" s="1">
        <v>5.3869999999999996</v>
      </c>
      <c r="B12" s="3">
        <v>6.9160000000000004</v>
      </c>
      <c r="D12" s="3">
        <v>14.069000000000001</v>
      </c>
      <c r="E12" s="1">
        <v>6.1559999999999997</v>
      </c>
      <c r="G12" s="3">
        <f t="shared" si="3"/>
        <v>5.3869999999999996</v>
      </c>
      <c r="H12" s="1">
        <f t="shared" si="4"/>
        <v>6.1559999999999997</v>
      </c>
      <c r="J12" s="3">
        <f t="shared" si="5"/>
        <v>56.155999999999999</v>
      </c>
      <c r="L12" s="1">
        <f t="shared" si="6"/>
        <v>49.999547237950061</v>
      </c>
      <c r="O12" s="1">
        <f t="shared" si="0"/>
        <v>-10.845820000000003</v>
      </c>
      <c r="P12" s="1">
        <f t="shared" si="7"/>
        <v>-102.42532</v>
      </c>
      <c r="Q12" s="1">
        <f t="shared" si="1"/>
        <v>10.819779999999994</v>
      </c>
      <c r="R12" s="1">
        <f t="shared" si="2"/>
        <v>-106.24539999999999</v>
      </c>
      <c r="T12" s="1" t="s">
        <v>72</v>
      </c>
      <c r="U12" s="1">
        <v>756</v>
      </c>
      <c r="V12" s="4">
        <f>Sockelhöhe!$B$7</f>
        <v>756</v>
      </c>
      <c r="X12" s="1">
        <f t="shared" si="8"/>
        <v>9.7198261327878015</v>
      </c>
      <c r="Y12" s="1">
        <f t="shared" si="9"/>
        <v>-110.09119009957705</v>
      </c>
      <c r="AA12" s="3">
        <v>-109.1</v>
      </c>
      <c r="AB12" s="3">
        <v>-82.53</v>
      </c>
      <c r="AC12" s="1">
        <f t="shared" si="10"/>
        <v>3120.9330163500895</v>
      </c>
    </row>
    <row r="13" spans="1:31" ht="15" x14ac:dyDescent="0.25">
      <c r="A13" s="1">
        <v>5.4740000000000002</v>
      </c>
      <c r="B13" s="3">
        <v>7.5369999999999999</v>
      </c>
      <c r="D13" s="3">
        <v>15.015000000000001</v>
      </c>
      <c r="E13" s="1">
        <v>6.6189999999999998</v>
      </c>
      <c r="G13" s="3">
        <f t="shared" si="3"/>
        <v>5.4740000000000002</v>
      </c>
      <c r="H13" s="1">
        <f t="shared" si="4"/>
        <v>6.6189999999999998</v>
      </c>
      <c r="J13" s="3">
        <f t="shared" si="5"/>
        <v>56.619</v>
      </c>
      <c r="L13" s="1">
        <f t="shared" si="6"/>
        <v>50.000734044611789</v>
      </c>
      <c r="N13" s="1" t="s">
        <v>129</v>
      </c>
      <c r="O13" s="1">
        <f t="shared" si="0"/>
        <v>-12.666689999999999</v>
      </c>
      <c r="P13" s="1">
        <f t="shared" si="7"/>
        <v>-101.50668</v>
      </c>
      <c r="Q13" s="1">
        <f t="shared" si="1"/>
        <v>8.9293900000000015</v>
      </c>
      <c r="R13" s="1">
        <f t="shared" si="2"/>
        <v>-105.70472000000001</v>
      </c>
      <c r="T13" s="1" t="s">
        <v>73</v>
      </c>
      <c r="U13" s="1">
        <v>110</v>
      </c>
      <c r="V13" s="4">
        <f>Sockelhöhe!$B$8</f>
        <v>69</v>
      </c>
      <c r="X13" s="1">
        <f t="shared" si="8"/>
        <v>7.8716232321990889</v>
      </c>
      <c r="Y13" s="1">
        <f t="shared" si="9"/>
        <v>-109.56232670169162</v>
      </c>
      <c r="AA13" s="3">
        <v>-111.15</v>
      </c>
      <c r="AB13" s="3">
        <v>-80.819999999999993</v>
      </c>
      <c r="AC13" s="1">
        <f t="shared" si="10"/>
        <v>2932.7977514070503</v>
      </c>
    </row>
    <row r="14" spans="1:31" ht="15" x14ac:dyDescent="0.25">
      <c r="A14" s="1">
        <v>5.492</v>
      </c>
      <c r="B14" s="3">
        <v>8.1170000000000009</v>
      </c>
      <c r="D14" s="3">
        <v>15.888</v>
      </c>
      <c r="E14" s="1">
        <v>7.0250000000000004</v>
      </c>
      <c r="G14" s="3">
        <f t="shared" si="3"/>
        <v>5.492</v>
      </c>
      <c r="H14" s="1">
        <f t="shared" si="4"/>
        <v>7.0250000000000004</v>
      </c>
      <c r="J14" s="3">
        <f t="shared" si="5"/>
        <v>57.024999999999999</v>
      </c>
      <c r="L14" s="1">
        <f t="shared" si="6"/>
        <v>50.000692795200351</v>
      </c>
      <c r="N14" s="1" t="s">
        <v>74</v>
      </c>
      <c r="O14" s="1">
        <f t="shared" si="0"/>
        <v>-14.548680000000003</v>
      </c>
      <c r="P14" s="1">
        <f t="shared" si="7"/>
        <v>-100.59344</v>
      </c>
      <c r="Q14" s="1">
        <f t="shared" si="1"/>
        <v>6.970839999999999</v>
      </c>
      <c r="R14" s="1">
        <f t="shared" si="2"/>
        <v>-105.16768</v>
      </c>
      <c r="T14" s="1" t="s">
        <v>75</v>
      </c>
      <c r="U14" s="1">
        <v>60</v>
      </c>
      <c r="V14" s="4">
        <f>Sockelhöhe!B9</f>
        <v>40</v>
      </c>
      <c r="X14" s="1">
        <f t="shared" si="8"/>
        <v>5.960831877324722</v>
      </c>
      <c r="Y14" s="1">
        <f t="shared" si="9"/>
        <v>-109.03806545782329</v>
      </c>
      <c r="AA14" s="3">
        <v>-113.19</v>
      </c>
      <c r="AB14" s="3">
        <v>-79.099999999999994</v>
      </c>
      <c r="AC14" s="1">
        <f t="shared" si="10"/>
        <v>2749.4618802362747</v>
      </c>
    </row>
    <row r="15" spans="1:31" ht="15" x14ac:dyDescent="0.25">
      <c r="A15" s="1">
        <v>5.4470000000000001</v>
      </c>
      <c r="B15" s="3">
        <v>8.6519999999999992</v>
      </c>
      <c r="D15" s="3">
        <v>16.693999999999999</v>
      </c>
      <c r="E15" s="1">
        <v>7.3710000000000004</v>
      </c>
      <c r="G15" s="3">
        <f t="shared" si="3"/>
        <v>5.4470000000000001</v>
      </c>
      <c r="H15" s="1">
        <f t="shared" si="4"/>
        <v>7.3710000000000004</v>
      </c>
      <c r="J15" s="3">
        <f t="shared" si="5"/>
        <v>57.371000000000002</v>
      </c>
      <c r="L15" s="1">
        <f t="shared" si="6"/>
        <v>50.00035969870617</v>
      </c>
      <c r="M15" s="8"/>
      <c r="N15" s="8">
        <f>3/50</f>
        <v>0.06</v>
      </c>
      <c r="O15" s="1">
        <f t="shared" si="0"/>
        <v>-16.48573</v>
      </c>
      <c r="P15" s="1">
        <f t="shared" si="7"/>
        <v>-99.691810000000004</v>
      </c>
      <c r="Q15" s="1">
        <f t="shared" si="1"/>
        <v>4.9506300000000003</v>
      </c>
      <c r="R15" s="1">
        <f t="shared" si="2"/>
        <v>-104.64049000000001</v>
      </c>
      <c r="T15" s="1" t="s">
        <v>76</v>
      </c>
      <c r="U15" s="1">
        <v>88</v>
      </c>
      <c r="V15" s="1">
        <f>V10-6-645.5+U22</f>
        <v>74.986756807316283</v>
      </c>
      <c r="W15" s="9">
        <f>V10-6-645.5+T2</f>
        <v>65.05584639898278</v>
      </c>
      <c r="X15" s="1">
        <f t="shared" si="8"/>
        <v>3.9914307141281182</v>
      </c>
      <c r="Y15" s="1">
        <f t="shared" si="9"/>
        <v>-108.52377942135182</v>
      </c>
      <c r="AA15" s="3">
        <v>-115.24</v>
      </c>
      <c r="AB15" s="3">
        <v>-77.38</v>
      </c>
      <c r="AC15" s="1">
        <f t="shared" si="10"/>
        <v>2572.0428090654991</v>
      </c>
    </row>
    <row r="16" spans="1:31" x14ac:dyDescent="0.25">
      <c r="A16" s="1">
        <v>5.343</v>
      </c>
      <c r="B16" s="3">
        <v>9.14</v>
      </c>
      <c r="D16" s="3">
        <v>17.439</v>
      </c>
      <c r="E16" s="1">
        <v>7.6550000000000002</v>
      </c>
      <c r="G16" s="3">
        <f t="shared" si="3"/>
        <v>5.343</v>
      </c>
      <c r="H16" s="1">
        <f t="shared" si="4"/>
        <v>7.6550000000000002</v>
      </c>
      <c r="J16" s="3">
        <f t="shared" si="5"/>
        <v>57.655000000000001</v>
      </c>
      <c r="L16" s="1">
        <f t="shared" si="6"/>
        <v>50.00018440965993</v>
      </c>
      <c r="N16" s="1" t="s">
        <v>77</v>
      </c>
      <c r="O16" s="1">
        <f t="shared" si="0"/>
        <v>-18.478259999999999</v>
      </c>
      <c r="P16" s="1">
        <f t="shared" si="7"/>
        <v>-98.803909999999988</v>
      </c>
      <c r="Q16" s="1">
        <f t="shared" si="1"/>
        <v>2.8683399999999999</v>
      </c>
      <c r="R16" s="1">
        <f t="shared" si="2"/>
        <v>-104.12615</v>
      </c>
      <c r="V16" s="1" t="s">
        <v>78</v>
      </c>
      <c r="W16" s="1" t="s">
        <v>79</v>
      </c>
      <c r="X16" s="1">
        <f t="shared" si="8"/>
        <v>1.955137535222284</v>
      </c>
      <c r="Y16" s="1">
        <f t="shared" si="9"/>
        <v>-108.02051275381787</v>
      </c>
      <c r="AA16" s="3">
        <v>-117.28</v>
      </c>
      <c r="AB16" s="3">
        <v>-75.67</v>
      </c>
      <c r="AC16" s="1">
        <f t="shared" si="10"/>
        <v>2401.5205441224616</v>
      </c>
    </row>
    <row r="17" spans="1:29" x14ac:dyDescent="0.25">
      <c r="A17" s="1">
        <v>5.1859999999999999</v>
      </c>
      <c r="B17" s="3">
        <v>9.5809999999999995</v>
      </c>
      <c r="D17" s="3">
        <v>18.126999999999999</v>
      </c>
      <c r="E17" s="1">
        <v>7.8780000000000001</v>
      </c>
      <c r="G17" s="3">
        <f t="shared" si="3"/>
        <v>5.1859999999999999</v>
      </c>
      <c r="H17" s="1">
        <f t="shared" si="4"/>
        <v>7.8780000000000001</v>
      </c>
      <c r="J17" s="3">
        <f t="shared" si="5"/>
        <v>57.878</v>
      </c>
      <c r="L17" s="1">
        <f t="shared" si="6"/>
        <v>50.000696895143371</v>
      </c>
      <c r="N17" s="1">
        <f>(V12-645.5)/50</f>
        <v>2.21</v>
      </c>
      <c r="O17" s="1">
        <f t="shared" si="0"/>
        <v>-20.515789999999999</v>
      </c>
      <c r="P17" s="1">
        <f t="shared" si="7"/>
        <v>-97.931829999999991</v>
      </c>
      <c r="Q17" s="1">
        <f t="shared" si="1"/>
        <v>0.73489000000000004</v>
      </c>
      <c r="R17" s="1">
        <f t="shared" si="2"/>
        <v>-103.62586999999999</v>
      </c>
      <c r="X17" s="1">
        <f t="shared" si="8"/>
        <v>-0.14316346476854469</v>
      </c>
      <c r="Y17" s="1">
        <f t="shared" si="9"/>
        <v>-107.52830797042411</v>
      </c>
      <c r="AA17" s="3">
        <v>-119.33</v>
      </c>
      <c r="AB17" s="3">
        <v>-73.95</v>
      </c>
      <c r="AC17" s="1">
        <f t="shared" si="10"/>
        <v>2235.9006729516859</v>
      </c>
    </row>
    <row r="18" spans="1:29" x14ac:dyDescent="0.25">
      <c r="A18" s="1">
        <v>4.9809999999999999</v>
      </c>
      <c r="B18" s="3">
        <v>9.9749999999999996</v>
      </c>
      <c r="D18" s="3">
        <v>18.763000000000002</v>
      </c>
      <c r="E18" s="1">
        <v>8.0380000000000003</v>
      </c>
      <c r="G18" s="3">
        <f t="shared" si="3"/>
        <v>4.9809999999999999</v>
      </c>
      <c r="H18" s="1">
        <f t="shared" si="4"/>
        <v>8.0380000000000003</v>
      </c>
      <c r="J18" s="3">
        <f t="shared" si="5"/>
        <v>58.037999999999997</v>
      </c>
      <c r="L18" s="1">
        <f t="shared" si="6"/>
        <v>49.999954929979687</v>
      </c>
      <c r="O18" s="1">
        <f t="shared" si="0"/>
        <v>-22.593440000000005</v>
      </c>
      <c r="P18" s="1">
        <f t="shared" si="7"/>
        <v>-97.071149999999989</v>
      </c>
      <c r="Q18" s="1">
        <f t="shared" si="1"/>
        <v>-1.4457200000000086</v>
      </c>
      <c r="R18" s="1">
        <f t="shared" si="2"/>
        <v>-103.13522999999998</v>
      </c>
      <c r="T18" s="1" t="s">
        <v>80</v>
      </c>
      <c r="W18" s="1">
        <f>(V10)-6-645.5+T2</f>
        <v>65.05584639898278</v>
      </c>
      <c r="X18" s="1">
        <f t="shared" si="8"/>
        <v>-2.2811144966922177</v>
      </c>
      <c r="Y18" s="1">
        <f t="shared" si="9"/>
        <v>-107.0470219212167</v>
      </c>
      <c r="AA18" s="3">
        <v>-121.37</v>
      </c>
      <c r="AB18" s="3">
        <v>-72.23</v>
      </c>
      <c r="AC18" s="1">
        <f t="shared" si="10"/>
        <v>2076.1976017809102</v>
      </c>
    </row>
    <row r="19" spans="1:29" x14ac:dyDescent="0.25">
      <c r="A19" s="1">
        <v>4.7329999999999997</v>
      </c>
      <c r="B19" s="3">
        <v>10.321999999999999</v>
      </c>
      <c r="D19" s="3">
        <v>19.352</v>
      </c>
      <c r="E19" s="1">
        <v>8.1379999999999999</v>
      </c>
      <c r="G19" s="3">
        <f t="shared" si="3"/>
        <v>4.7329999999999997</v>
      </c>
      <c r="H19" s="1">
        <f t="shared" si="4"/>
        <v>8.1379999999999999</v>
      </c>
      <c r="J19" s="3">
        <f t="shared" si="5"/>
        <v>58.137999999999998</v>
      </c>
      <c r="L19" s="1">
        <f t="shared" si="6"/>
        <v>50.000850162772238</v>
      </c>
      <c r="N19" s="1" t="s">
        <v>81</v>
      </c>
      <c r="O19" s="1">
        <f t="shared" si="0"/>
        <v>-24.706029999999998</v>
      </c>
      <c r="P19" s="1">
        <f t="shared" si="7"/>
        <v>-96.228499999999997</v>
      </c>
      <c r="Q19" s="1">
        <f t="shared" si="1"/>
        <v>-3.6669899999999949</v>
      </c>
      <c r="R19" s="1">
        <f t="shared" si="2"/>
        <v>-102.66086</v>
      </c>
      <c r="T19" s="1">
        <f>V11+3-V14</f>
        <v>-15</v>
      </c>
      <c r="X19" s="1">
        <f t="shared" si="8"/>
        <v>-4.4794405764265806</v>
      </c>
      <c r="Y19" s="1">
        <f t="shared" si="9"/>
        <v>-106.57748151105568</v>
      </c>
      <c r="AA19" s="3">
        <v>-123.42</v>
      </c>
      <c r="AB19" s="3">
        <v>-70.510000000000005</v>
      </c>
      <c r="AC19" s="1">
        <f t="shared" si="10"/>
        <v>1922.4113306101349</v>
      </c>
    </row>
    <row r="20" spans="1:29" x14ac:dyDescent="0.25">
      <c r="A20" s="1">
        <v>4.4459999999999997</v>
      </c>
      <c r="B20" s="3">
        <v>10.625</v>
      </c>
      <c r="D20" s="3">
        <v>19.896999999999998</v>
      </c>
      <c r="E20" s="1">
        <v>8.1780000000000008</v>
      </c>
      <c r="G20" s="3">
        <f t="shared" si="3"/>
        <v>4.4459999999999997</v>
      </c>
      <c r="H20" s="1">
        <f t="shared" si="4"/>
        <v>8.1780000000000008</v>
      </c>
      <c r="J20" s="3">
        <f t="shared" si="5"/>
        <v>58.177999999999997</v>
      </c>
      <c r="L20" s="1">
        <f t="shared" si="6"/>
        <v>50.00021209955014</v>
      </c>
      <c r="M20" s="8"/>
      <c r="N20" s="8">
        <f>(V11+3)/50</f>
        <v>0.5</v>
      </c>
      <c r="O20" s="1">
        <f t="shared" si="0"/>
        <v>-26.847529999999999</v>
      </c>
      <c r="P20" s="1">
        <f t="shared" si="7"/>
        <v>-95.394189999999995</v>
      </c>
      <c r="Q20" s="1">
        <f t="shared" si="1"/>
        <v>-5.9242100000000022</v>
      </c>
      <c r="R20" s="1">
        <f t="shared" si="2"/>
        <v>-102.19262999999999</v>
      </c>
      <c r="X20" s="1">
        <f t="shared" si="8"/>
        <v>-6.7090636847965923</v>
      </c>
      <c r="Y20" s="1">
        <f t="shared" si="9"/>
        <v>-106.11487485383832</v>
      </c>
      <c r="AA20" s="3">
        <v>-125.48</v>
      </c>
      <c r="AB20" s="3">
        <v>-68.790000000000006</v>
      </c>
      <c r="AC20" s="1">
        <f t="shared" si="10"/>
        <v>1774.5418594393593</v>
      </c>
    </row>
    <row r="21" spans="1:29" s="2" customFormat="1" x14ac:dyDescent="0.25">
      <c r="A21" s="2">
        <v>4.125</v>
      </c>
      <c r="B21" s="3">
        <v>10.884</v>
      </c>
      <c r="D21" s="3">
        <v>20.402999999999999</v>
      </c>
      <c r="E21" s="2">
        <v>8.16</v>
      </c>
      <c r="G21" s="3">
        <f t="shared" si="3"/>
        <v>4.125</v>
      </c>
      <c r="H21" s="2">
        <f t="shared" si="4"/>
        <v>8.16</v>
      </c>
      <c r="J21" s="3">
        <f t="shared" si="5"/>
        <v>58.16</v>
      </c>
      <c r="L21" s="2">
        <f t="shared" si="6"/>
        <v>49.999934599957228</v>
      </c>
      <c r="N21" s="2" t="s">
        <v>82</v>
      </c>
      <c r="O21" s="1">
        <f t="shared" si="0"/>
        <v>-29.012819999999998</v>
      </c>
      <c r="P21" s="1">
        <f t="shared" si="7"/>
        <v>-94.572639999999993</v>
      </c>
      <c r="Q21" s="1">
        <f t="shared" si="1"/>
        <v>-8.2113799999999983</v>
      </c>
      <c r="R21" s="1">
        <f t="shared" si="2"/>
        <v>-101.73495999999999</v>
      </c>
      <c r="T21" s="2" t="s">
        <v>83</v>
      </c>
      <c r="X21" s="1">
        <f t="shared" si="8"/>
        <v>-8.9713059266606585</v>
      </c>
      <c r="Y21" s="1">
        <f t="shared" si="9"/>
        <v>-105.66211069560474</v>
      </c>
      <c r="AA21" s="3">
        <v>-127.54</v>
      </c>
      <c r="AB21" s="3">
        <v>-67.05</v>
      </c>
      <c r="AC21" s="1">
        <f t="shared" si="10"/>
        <v>1630.9733758131088</v>
      </c>
    </row>
    <row r="22" spans="1:29" x14ac:dyDescent="0.25">
      <c r="A22" s="1">
        <v>3.7709999999999999</v>
      </c>
      <c r="B22" s="3">
        <v>11.101000000000001</v>
      </c>
      <c r="D22" s="3">
        <v>20.872</v>
      </c>
      <c r="E22" s="1">
        <v>8.0860000000000003</v>
      </c>
      <c r="G22" s="3">
        <f t="shared" si="3"/>
        <v>3.7709999999999999</v>
      </c>
      <c r="H22" s="1">
        <f t="shared" si="4"/>
        <v>8.0860000000000003</v>
      </c>
      <c r="J22" s="3">
        <f t="shared" si="5"/>
        <v>58.085999999999999</v>
      </c>
      <c r="L22" s="1">
        <f t="shared" si="6"/>
        <v>50.000344258814856</v>
      </c>
      <c r="N22" s="1">
        <f>(V12-645.5)/50</f>
        <v>2.21</v>
      </c>
      <c r="O22" s="1">
        <f t="shared" si="0"/>
        <v>-31.203109999999995</v>
      </c>
      <c r="P22" s="1">
        <f t="shared" si="7"/>
        <v>-93.76191</v>
      </c>
      <c r="Q22" s="1">
        <f t="shared" si="1"/>
        <v>-10.529709999999994</v>
      </c>
      <c r="R22" s="1">
        <f t="shared" si="2"/>
        <v>-101.28635</v>
      </c>
      <c r="T22" s="1" t="e">
        <f ca="1">PROGNOSE(T19,OFFSET(Y2:Y89,MATCH(T19,X2:X89,-1)-1,0,2),
 OFFSET(X2:X89,MATCH(T19,X2:X89,-1)-1,0,2))</f>
        <v>#NAME?</v>
      </c>
      <c r="U22" s="1">
        <f>W26+(W28-W26)*(T19-V26)/(V28-V26)</f>
        <v>-104.51324319268372</v>
      </c>
      <c r="X22" s="1">
        <f t="shared" si="8"/>
        <v>-11.274936390770652</v>
      </c>
      <c r="Y22" s="1">
        <f t="shared" si="9"/>
        <v>-105.21631661900568</v>
      </c>
      <c r="AA22" s="3">
        <v>-129.62</v>
      </c>
      <c r="AB22" s="3">
        <v>-65.319999999999993</v>
      </c>
      <c r="AC22" s="1">
        <f t="shared" si="10"/>
        <v>1494.2330984145958</v>
      </c>
    </row>
    <row r="23" spans="1:29" x14ac:dyDescent="0.25">
      <c r="A23" s="1">
        <v>3.39</v>
      </c>
      <c r="B23" s="3">
        <v>11.279</v>
      </c>
      <c r="D23" s="3">
        <v>21.308</v>
      </c>
      <c r="E23" s="1">
        <v>7.9589999999999996</v>
      </c>
      <c r="G23" s="3">
        <f t="shared" si="3"/>
        <v>3.39</v>
      </c>
      <c r="H23" s="1">
        <f t="shared" si="4"/>
        <v>7.9589999999999996</v>
      </c>
      <c r="J23" s="3">
        <f t="shared" si="5"/>
        <v>57.959000000000003</v>
      </c>
      <c r="L23" s="1">
        <f t="shared" si="6"/>
        <v>50.000771234051989</v>
      </c>
      <c r="O23" s="1">
        <f t="shared" si="0"/>
        <v>-33.407979999999995</v>
      </c>
      <c r="P23" s="1">
        <f t="shared" si="7"/>
        <v>-92.958880000000022</v>
      </c>
      <c r="Q23" s="1">
        <f t="shared" si="1"/>
        <v>-12.868779999999994</v>
      </c>
      <c r="R23" s="1">
        <f t="shared" si="2"/>
        <v>-100.84280000000001</v>
      </c>
      <c r="X23" s="1">
        <f t="shared" si="8"/>
        <v>-13.604993237781473</v>
      </c>
      <c r="Y23" s="1">
        <f t="shared" si="9"/>
        <v>-104.77446505039727</v>
      </c>
      <c r="AA23" s="3">
        <v>-131.11000000000001</v>
      </c>
      <c r="AB23" s="3">
        <v>-63.22</v>
      </c>
      <c r="AC23" s="1">
        <f t="shared" si="10"/>
        <v>1336.2907905898121</v>
      </c>
    </row>
    <row r="24" spans="1:29" x14ac:dyDescent="0.25">
      <c r="A24" s="1">
        <v>2.9830000000000001</v>
      </c>
      <c r="B24" s="3">
        <v>11.42</v>
      </c>
      <c r="D24" s="3">
        <v>21.713000000000001</v>
      </c>
      <c r="E24" s="1">
        <v>7.78</v>
      </c>
      <c r="G24" s="3">
        <f t="shared" si="3"/>
        <v>2.9830000000000001</v>
      </c>
      <c r="H24" s="1">
        <f t="shared" si="4"/>
        <v>7.78</v>
      </c>
      <c r="J24" s="3">
        <f t="shared" si="5"/>
        <v>57.78</v>
      </c>
      <c r="L24" s="1">
        <f t="shared" si="6"/>
        <v>50.000624996093798</v>
      </c>
      <c r="N24" s="1" t="s">
        <v>84</v>
      </c>
      <c r="O24" s="1">
        <f t="shared" si="0"/>
        <v>-35.628700000000002</v>
      </c>
      <c r="P24" s="1">
        <f t="shared" si="7"/>
        <v>-92.159400000000005</v>
      </c>
      <c r="Q24" s="1">
        <f t="shared" si="1"/>
        <v>-15.230300000000003</v>
      </c>
      <c r="R24" s="1">
        <f t="shared" si="2"/>
        <v>-100.4006</v>
      </c>
      <c r="T24" s="1" t="s">
        <v>85</v>
      </c>
      <c r="X24" s="1">
        <f t="shared" si="8"/>
        <v>-15.959658219472741</v>
      </c>
      <c r="Y24" s="1">
        <f t="shared" si="9"/>
        <v>-104.33354248466559</v>
      </c>
      <c r="AA24" s="3">
        <v>-133.19</v>
      </c>
      <c r="AB24" s="3">
        <v>-61.47</v>
      </c>
      <c r="AC24" s="1">
        <f t="shared" si="10"/>
        <v>1211.4097007358253</v>
      </c>
    </row>
    <row r="25" spans="1:29" ht="15" x14ac:dyDescent="0.25">
      <c r="A25" s="1">
        <v>2.552</v>
      </c>
      <c r="B25" s="3">
        <v>11.526999999999999</v>
      </c>
      <c r="D25" s="3">
        <v>22.088999999999999</v>
      </c>
      <c r="E25" s="1">
        <v>7.5529999999999999</v>
      </c>
      <c r="G25" s="3">
        <f t="shared" si="3"/>
        <v>2.552</v>
      </c>
      <c r="H25" s="1">
        <f t="shared" si="4"/>
        <v>7.5529999999999999</v>
      </c>
      <c r="J25" s="3">
        <f t="shared" si="5"/>
        <v>57.552999999999997</v>
      </c>
      <c r="L25" s="1">
        <f t="shared" si="6"/>
        <v>50.000870442423292</v>
      </c>
      <c r="N25" s="4">
        <v>4</v>
      </c>
      <c r="O25" s="1">
        <f t="shared" si="0"/>
        <v>-37.863209999999995</v>
      </c>
      <c r="P25" s="1">
        <f t="shared" si="7"/>
        <v>-91.362679999999983</v>
      </c>
      <c r="Q25" s="1">
        <f t="shared" si="1"/>
        <v>-17.61177</v>
      </c>
      <c r="R25" s="1">
        <f t="shared" si="2"/>
        <v>-99.95895999999999</v>
      </c>
      <c r="T25" s="1" t="s">
        <v>86</v>
      </c>
      <c r="V25" s="1" t="s">
        <v>87</v>
      </c>
      <c r="W25" s="1" t="s">
        <v>88</v>
      </c>
      <c r="X25" s="1">
        <f t="shared" si="8"/>
        <v>-18.340018745594325</v>
      </c>
      <c r="Y25" s="1">
        <f t="shared" si="9"/>
        <v>-103.89210807305042</v>
      </c>
      <c r="AA25" s="3">
        <v>-135.29</v>
      </c>
      <c r="AB25" s="3">
        <v>-59.72</v>
      </c>
      <c r="AC25" s="1">
        <f t="shared" si="10"/>
        <v>1092.6536108818384</v>
      </c>
    </row>
    <row r="26" spans="1:29" x14ac:dyDescent="0.25">
      <c r="A26" s="1">
        <v>2.101</v>
      </c>
      <c r="B26" s="3">
        <v>11.601000000000001</v>
      </c>
      <c r="D26" s="3">
        <v>22.437999999999999</v>
      </c>
      <c r="E26" s="1">
        <v>7.2789999999999999</v>
      </c>
      <c r="G26" s="3">
        <f t="shared" si="3"/>
        <v>2.101</v>
      </c>
      <c r="H26" s="1">
        <f t="shared" si="4"/>
        <v>7.2789999999999999</v>
      </c>
      <c r="J26" s="3">
        <f t="shared" si="5"/>
        <v>57.278999999999996</v>
      </c>
      <c r="L26" s="1">
        <f t="shared" si="6"/>
        <v>50.000732524634074</v>
      </c>
      <c r="O26" s="1">
        <f t="shared" si="0"/>
        <v>-40.103089999999995</v>
      </c>
      <c r="P26" s="1">
        <f t="shared" si="7"/>
        <v>-90.567599999999985</v>
      </c>
      <c r="Q26" s="1">
        <f t="shared" si="1"/>
        <v>-20.004770000000001</v>
      </c>
      <c r="R26" s="1">
        <f t="shared" si="2"/>
        <v>-99.515879999999981</v>
      </c>
      <c r="T26" s="1">
        <f>MATCH(T19,X2:X89,-1)</f>
        <v>22</v>
      </c>
      <c r="V26" s="1">
        <f>INDEX(X2:X89,T26)</f>
        <v>-13.604993237781473</v>
      </c>
      <c r="W26" s="1">
        <f>INDEX(Y2:Y89,T26)</f>
        <v>-104.77446505039727</v>
      </c>
      <c r="X26" s="1">
        <f t="shared" si="8"/>
        <v>-20.740145027282079</v>
      </c>
      <c r="Y26" s="1">
        <f t="shared" si="9"/>
        <v>-103.44770191474255</v>
      </c>
      <c r="AA26" s="3">
        <v>-137.38999999999999</v>
      </c>
      <c r="AB26" s="3">
        <v>-57.95</v>
      </c>
      <c r="AC26" s="1">
        <f t="shared" si="10"/>
        <v>978.77070857237754</v>
      </c>
    </row>
    <row r="27" spans="1:29" x14ac:dyDescent="0.25">
      <c r="A27" s="1">
        <v>1.63</v>
      </c>
      <c r="B27" s="3">
        <v>11.646000000000001</v>
      </c>
      <c r="D27" s="3">
        <v>22.760999999999999</v>
      </c>
      <c r="E27" s="1">
        <v>6.9610000000000003</v>
      </c>
      <c r="G27" s="3">
        <f t="shared" si="3"/>
        <v>1.63</v>
      </c>
      <c r="H27" s="1">
        <f t="shared" si="4"/>
        <v>6.9610000000000003</v>
      </c>
      <c r="J27" s="3">
        <f t="shared" si="5"/>
        <v>56.960999999999999</v>
      </c>
      <c r="L27" s="1">
        <f t="shared" si="6"/>
        <v>49.999683859000548</v>
      </c>
      <c r="O27" s="1">
        <f t="shared" si="0"/>
        <v>-42.350609999999996</v>
      </c>
      <c r="P27" s="1">
        <f t="shared" si="7"/>
        <v>-89.76800999999999</v>
      </c>
      <c r="Q27" s="1">
        <f t="shared" si="1"/>
        <v>-22.412009999999999</v>
      </c>
      <c r="R27" s="1">
        <f t="shared" si="2"/>
        <v>-99.065649999999991</v>
      </c>
      <c r="T27" s="1" t="s">
        <v>89</v>
      </c>
      <c r="X27" s="1">
        <f t="shared" si="8"/>
        <v>-23.145338777147419</v>
      </c>
      <c r="Y27" s="1">
        <f t="shared" si="9"/>
        <v>-102.99785407718208</v>
      </c>
      <c r="AA27" s="3">
        <v>-139.52000000000001</v>
      </c>
      <c r="AB27" s="3">
        <v>-56.17</v>
      </c>
      <c r="AC27" s="1">
        <f t="shared" si="10"/>
        <v>870.56340003517948</v>
      </c>
    </row>
    <row r="28" spans="1:29" x14ac:dyDescent="0.25">
      <c r="A28" s="1">
        <v>1.1419999999999999</v>
      </c>
      <c r="B28" s="3">
        <v>11.662000000000001</v>
      </c>
      <c r="D28" s="3">
        <v>23.061</v>
      </c>
      <c r="E28" s="1">
        <v>6.6020000000000003</v>
      </c>
      <c r="G28" s="3">
        <f t="shared" si="3"/>
        <v>1.1419999999999999</v>
      </c>
      <c r="H28" s="1">
        <f t="shared" si="4"/>
        <v>6.6020000000000003</v>
      </c>
      <c r="J28" s="3">
        <f t="shared" si="5"/>
        <v>56.602000000000004</v>
      </c>
      <c r="L28" s="1">
        <f t="shared" si="6"/>
        <v>50.000461607869184</v>
      </c>
      <c r="O28" s="1">
        <f t="shared" si="0"/>
        <v>-44.602589999999999</v>
      </c>
      <c r="P28" s="1">
        <f t="shared" si="7"/>
        <v>-88.97054</v>
      </c>
      <c r="Q28" s="1">
        <f t="shared" si="1"/>
        <v>-24.828989999999997</v>
      </c>
      <c r="R28" s="1">
        <f t="shared" si="2"/>
        <v>-98.614900000000006</v>
      </c>
      <c r="T28" s="1">
        <f>MATCH(T19,X2:X89,-1)+1</f>
        <v>23</v>
      </c>
      <c r="V28" s="1">
        <f>INDEX(X2:X89,T28)</f>
        <v>-15.959658219472741</v>
      </c>
      <c r="W28" s="1">
        <f>INDEX(Y2:Y89,T28)</f>
        <v>-104.33354248466559</v>
      </c>
      <c r="X28" s="1">
        <f t="shared" si="8"/>
        <v>-25.574605309963573</v>
      </c>
      <c r="Y28" s="1">
        <f t="shared" si="9"/>
        <v>-102.54479284962682</v>
      </c>
      <c r="AA28" s="3">
        <v>-141.66</v>
      </c>
      <c r="AB28" s="3">
        <v>-54.38</v>
      </c>
      <c r="AC28" s="1">
        <f t="shared" si="10"/>
        <v>768.13848527024436</v>
      </c>
    </row>
    <row r="29" spans="1:29" x14ac:dyDescent="0.25">
      <c r="A29" s="1">
        <v>0.63700000000000001</v>
      </c>
      <c r="B29" s="3">
        <v>11.653</v>
      </c>
      <c r="D29" s="3">
        <v>23.337</v>
      </c>
      <c r="E29" s="1">
        <v>6.2039999999999997</v>
      </c>
      <c r="G29" s="3">
        <f t="shared" si="3"/>
        <v>0.63700000000000001</v>
      </c>
      <c r="H29" s="1">
        <f t="shared" si="4"/>
        <v>6.2039999999999997</v>
      </c>
      <c r="J29" s="3">
        <f t="shared" si="5"/>
        <v>56.204000000000001</v>
      </c>
      <c r="L29" s="1">
        <f t="shared" si="6"/>
        <v>50.000816003341384</v>
      </c>
      <c r="O29" s="1">
        <f t="shared" si="0"/>
        <v>-46.856939999999994</v>
      </c>
      <c r="P29" s="1">
        <f t="shared" si="7"/>
        <v>-88.166710000000009</v>
      </c>
      <c r="Q29" s="1">
        <f t="shared" si="1"/>
        <v>-27.254499999999993</v>
      </c>
      <c r="R29" s="1">
        <f t="shared" si="2"/>
        <v>-98.154710000000009</v>
      </c>
      <c r="X29" s="1">
        <f t="shared" si="8"/>
        <v>-28.016309735456847</v>
      </c>
      <c r="Y29" s="1">
        <f t="shared" si="9"/>
        <v>-102.08149569913908</v>
      </c>
      <c r="AA29" s="3">
        <v>-143.81</v>
      </c>
      <c r="AB29" s="3">
        <v>-52.57</v>
      </c>
      <c r="AC29" s="1">
        <f t="shared" si="10"/>
        <v>671.08515804983506</v>
      </c>
    </row>
    <row r="30" spans="1:29" x14ac:dyDescent="0.25">
      <c r="A30" s="1">
        <v>0.11799999999999999</v>
      </c>
      <c r="B30" s="3">
        <v>11.621</v>
      </c>
      <c r="D30" s="3">
        <v>23.591999999999999</v>
      </c>
      <c r="E30" s="1">
        <v>5.7690000000000001</v>
      </c>
      <c r="G30" s="3">
        <f t="shared" si="3"/>
        <v>0.11799999999999999</v>
      </c>
      <c r="H30" s="1">
        <f t="shared" si="4"/>
        <v>5.7690000000000001</v>
      </c>
      <c r="J30" s="3">
        <f t="shared" si="5"/>
        <v>55.768999999999998</v>
      </c>
      <c r="L30" s="1">
        <f t="shared" si="6"/>
        <v>50.000745794437904</v>
      </c>
      <c r="O30" s="1">
        <f t="shared" si="0"/>
        <v>-49.110659999999996</v>
      </c>
      <c r="P30" s="1">
        <f t="shared" si="7"/>
        <v>-87.354519999999994</v>
      </c>
      <c r="Q30" s="1">
        <f t="shared" si="1"/>
        <v>-29.68554</v>
      </c>
      <c r="R30" s="1">
        <f t="shared" si="2"/>
        <v>-97.68307999999999</v>
      </c>
      <c r="X30" s="1">
        <f t="shared" si="8"/>
        <v>-30.464673737251378</v>
      </c>
      <c r="Y30" s="1">
        <f t="shared" si="9"/>
        <v>-101.60646509701465</v>
      </c>
      <c r="AA30" s="3">
        <v>-146.44</v>
      </c>
      <c r="AB30" s="3">
        <v>-50.94</v>
      </c>
      <c r="AC30" s="1">
        <f t="shared" si="10"/>
        <v>589.29074292869291</v>
      </c>
    </row>
    <row r="31" spans="1:29" x14ac:dyDescent="0.25">
      <c r="A31" s="1">
        <v>0.41599999999999998</v>
      </c>
      <c r="B31" s="3">
        <v>11.567</v>
      </c>
      <c r="D31" s="3">
        <v>23.824999999999999</v>
      </c>
      <c r="E31" s="1">
        <v>5.298</v>
      </c>
      <c r="G31" s="3">
        <f>A31*(-1)</f>
        <v>-0.41599999999999998</v>
      </c>
      <c r="H31" s="1">
        <f t="shared" si="4"/>
        <v>5.298</v>
      </c>
      <c r="J31" s="3">
        <f t="shared" si="5"/>
        <v>55.298000000000002</v>
      </c>
      <c r="L31" s="1">
        <f t="shared" si="6"/>
        <v>50.000264419300827</v>
      </c>
      <c r="O31" s="1">
        <f t="shared" si="0"/>
        <v>-51.364750000000001</v>
      </c>
      <c r="P31" s="1">
        <f t="shared" si="7"/>
        <v>-86.532970000000006</v>
      </c>
      <c r="Q31" s="1">
        <f t="shared" si="1"/>
        <v>-32.123109999999997</v>
      </c>
      <c r="R31" s="1">
        <f t="shared" si="2"/>
        <v>-97.199010000000001</v>
      </c>
      <c r="X31" s="1">
        <f t="shared" si="8"/>
        <v>-32.918413208502862</v>
      </c>
      <c r="Y31" s="1">
        <f t="shared" si="9"/>
        <v>-101.11914938611181</v>
      </c>
      <c r="AA31" s="3">
        <v>-148.32</v>
      </c>
      <c r="AB31" s="3">
        <v>-48.95</v>
      </c>
      <c r="AC31" s="1">
        <f t="shared" si="10"/>
        <v>496.63510360901677</v>
      </c>
    </row>
    <row r="32" spans="1:29" x14ac:dyDescent="0.25">
      <c r="A32" s="1">
        <v>0.96199999999999997</v>
      </c>
      <c r="B32" s="3">
        <v>11.493</v>
      </c>
      <c r="D32" s="3">
        <v>24.038</v>
      </c>
      <c r="E32" s="1">
        <v>4.7949999999999999</v>
      </c>
      <c r="G32" s="3">
        <f t="shared" ref="G32:G90" si="11">A32*(-1)</f>
        <v>-0.96199999999999997</v>
      </c>
      <c r="H32" s="1">
        <f t="shared" si="4"/>
        <v>4.7949999999999999</v>
      </c>
      <c r="J32" s="3">
        <f t="shared" si="5"/>
        <v>54.795000000000002</v>
      </c>
      <c r="L32" s="1">
        <f t="shared" si="6"/>
        <v>50.000632036005307</v>
      </c>
      <c r="O32" s="1">
        <f t="shared" si="0"/>
        <v>-53.613880000000002</v>
      </c>
      <c r="P32" s="1">
        <f t="shared" si="7"/>
        <v>-85.704419999999999</v>
      </c>
      <c r="Q32" s="1">
        <f t="shared" si="1"/>
        <v>-34.561</v>
      </c>
      <c r="R32" s="1">
        <f t="shared" si="2"/>
        <v>-96.704419999999999</v>
      </c>
      <c r="X32" s="1">
        <f t="shared" si="8"/>
        <v>-35.38172069772704</v>
      </c>
      <c r="Y32" s="1">
        <f t="shared" si="9"/>
        <v>-100.61931687428959</v>
      </c>
      <c r="AA32" s="3">
        <v>-150.06</v>
      </c>
      <c r="AB32" s="3">
        <v>-46.89</v>
      </c>
      <c r="AC32" s="1">
        <f t="shared" si="10"/>
        <v>409.06322069518075</v>
      </c>
    </row>
    <row r="33" spans="1:29" x14ac:dyDescent="0.25">
      <c r="A33" s="1">
        <v>1.5209999999999999</v>
      </c>
      <c r="B33" s="3">
        <v>11.401999999999999</v>
      </c>
      <c r="D33" s="3">
        <v>24.231000000000002</v>
      </c>
      <c r="E33" s="1">
        <v>4.2610000000000001</v>
      </c>
      <c r="G33" s="3">
        <f t="shared" si="11"/>
        <v>-1.5209999999999999</v>
      </c>
      <c r="H33" s="1">
        <f t="shared" si="4"/>
        <v>4.2610000000000001</v>
      </c>
      <c r="J33" s="3">
        <f t="shared" si="5"/>
        <v>54.261000000000003</v>
      </c>
      <c r="L33" s="1">
        <f t="shared" si="6"/>
        <v>50.000593846473471</v>
      </c>
      <c r="O33" s="1">
        <f t="shared" si="0"/>
        <v>-55.861380000000004</v>
      </c>
      <c r="P33" s="1">
        <f t="shared" si="7"/>
        <v>-84.861509999999996</v>
      </c>
      <c r="Q33" s="1">
        <f t="shared" si="1"/>
        <v>-37.003420000000006</v>
      </c>
      <c r="R33" s="1">
        <f t="shared" si="2"/>
        <v>-96.192390000000003</v>
      </c>
      <c r="X33" s="1">
        <f t="shared" si="8"/>
        <v>-37.849503091282301</v>
      </c>
      <c r="Y33" s="1">
        <f t="shared" si="9"/>
        <v>-100.10188400851904</v>
      </c>
      <c r="AA33" s="3">
        <v>-151.66999999999999</v>
      </c>
      <c r="AB33" s="3">
        <v>-44.76</v>
      </c>
      <c r="AC33" s="1">
        <f t="shared" si="10"/>
        <v>327.44029418718526</v>
      </c>
    </row>
    <row r="34" spans="1:29" x14ac:dyDescent="0.25">
      <c r="A34" s="1">
        <v>2.0920000000000001</v>
      </c>
      <c r="B34" s="3">
        <v>11.295</v>
      </c>
      <c r="D34" s="3">
        <v>24.404</v>
      </c>
      <c r="E34" s="1">
        <v>3.698</v>
      </c>
      <c r="G34" s="3">
        <f t="shared" si="11"/>
        <v>-2.0920000000000001</v>
      </c>
      <c r="H34" s="1">
        <f t="shared" si="4"/>
        <v>3.698</v>
      </c>
      <c r="J34" s="3">
        <f t="shared" si="5"/>
        <v>53.698</v>
      </c>
      <c r="L34" s="1">
        <f t="shared" si="6"/>
        <v>50.000524247251647</v>
      </c>
      <c r="O34" s="1">
        <f t="shared" si="0"/>
        <v>-58.10398</v>
      </c>
      <c r="P34" s="1">
        <f t="shared" si="7"/>
        <v>-84.005389999999991</v>
      </c>
      <c r="Q34" s="1">
        <f t="shared" si="1"/>
        <v>-39.446659999999994</v>
      </c>
      <c r="R34" s="1">
        <f t="shared" si="2"/>
        <v>-95.663629999999998</v>
      </c>
      <c r="X34" s="1">
        <f t="shared" si="8"/>
        <v>-40.319843779186215</v>
      </c>
      <c r="Y34" s="1">
        <f t="shared" si="9"/>
        <v>-99.567160464562306</v>
      </c>
      <c r="AA34" s="3">
        <v>-153.15</v>
      </c>
      <c r="AB34" s="3">
        <v>-42.58</v>
      </c>
      <c r="AC34" s="1">
        <f t="shared" si="10"/>
        <v>253.2971365405046</v>
      </c>
    </row>
    <row r="35" spans="1:29" x14ac:dyDescent="0.25">
      <c r="A35" s="1">
        <v>2.6739999999999999</v>
      </c>
      <c r="B35" s="3">
        <v>11.173</v>
      </c>
      <c r="D35" s="3">
        <v>24.558</v>
      </c>
      <c r="E35" s="1">
        <v>3.1070000000000002</v>
      </c>
      <c r="G35" s="3">
        <f t="shared" si="11"/>
        <v>-2.6739999999999999</v>
      </c>
      <c r="H35" s="1">
        <f t="shared" si="4"/>
        <v>3.1070000000000002</v>
      </c>
      <c r="J35" s="3">
        <f t="shared" si="5"/>
        <v>53.106999999999999</v>
      </c>
      <c r="L35" s="1">
        <f t="shared" si="6"/>
        <v>50.000421798220863</v>
      </c>
      <c r="O35" s="1">
        <f t="shared" si="0"/>
        <v>-60.340679999999999</v>
      </c>
      <c r="P35" s="1">
        <f t="shared" si="7"/>
        <v>-83.135059999999996</v>
      </c>
      <c r="Q35" s="1">
        <f t="shared" si="1"/>
        <v>-41.889719999999997</v>
      </c>
      <c r="R35" s="1">
        <f t="shared" si="2"/>
        <v>-95.117139999999992</v>
      </c>
      <c r="X35" s="1">
        <f t="shared" si="8"/>
        <v>-42.794776293622711</v>
      </c>
      <c r="Y35" s="1">
        <f t="shared" si="9"/>
        <v>-99.013403993285607</v>
      </c>
      <c r="AA35" s="3">
        <v>-154.49</v>
      </c>
      <c r="AB35" s="3">
        <v>-40.340000000000003</v>
      </c>
      <c r="AC35" s="1">
        <f t="shared" si="10"/>
        <v>187.01414152740162</v>
      </c>
    </row>
    <row r="36" spans="1:29" x14ac:dyDescent="0.25">
      <c r="A36" s="1">
        <v>3.266</v>
      </c>
      <c r="B36" s="3">
        <v>11.039</v>
      </c>
      <c r="D36" s="3">
        <v>24.693999999999999</v>
      </c>
      <c r="E36" s="1">
        <v>2.4910000000000001</v>
      </c>
      <c r="G36" s="3">
        <f t="shared" si="11"/>
        <v>-3.266</v>
      </c>
      <c r="H36" s="1">
        <f t="shared" si="4"/>
        <v>2.4910000000000001</v>
      </c>
      <c r="J36" s="3">
        <f t="shared" si="5"/>
        <v>52.491</v>
      </c>
      <c r="L36" s="1">
        <f t="shared" si="6"/>
        <v>50.000299039105755</v>
      </c>
      <c r="O36" s="1">
        <f t="shared" si="0"/>
        <v>-62.570480000000003</v>
      </c>
      <c r="P36" s="1">
        <f t="shared" si="7"/>
        <v>-82.247519999999994</v>
      </c>
      <c r="Q36" s="1">
        <f t="shared" si="1"/>
        <v>-44.331600000000002</v>
      </c>
      <c r="R36" s="1">
        <f t="shared" si="2"/>
        <v>-94.54992</v>
      </c>
      <c r="X36" s="1">
        <f t="shared" si="8"/>
        <v>-45.266422202442598</v>
      </c>
      <c r="Y36" s="1">
        <f t="shared" si="9"/>
        <v>-98.43914967306128</v>
      </c>
      <c r="AA36" s="3">
        <v>-155.71</v>
      </c>
      <c r="AB36" s="3">
        <v>-38.07</v>
      </c>
      <c r="AC36" s="1">
        <f t="shared" si="10"/>
        <v>130.08112783108723</v>
      </c>
    </row>
    <row r="37" spans="1:29" x14ac:dyDescent="0.25">
      <c r="A37" s="1">
        <v>3.8690000000000002</v>
      </c>
      <c r="B37" s="3">
        <v>10.893000000000001</v>
      </c>
      <c r="D37" s="3">
        <v>24.81</v>
      </c>
      <c r="E37" s="1">
        <v>1.851</v>
      </c>
      <c r="G37" s="3">
        <f t="shared" si="11"/>
        <v>-3.8690000000000002</v>
      </c>
      <c r="H37" s="1">
        <f t="shared" si="4"/>
        <v>1.851</v>
      </c>
      <c r="J37" s="3">
        <f t="shared" si="5"/>
        <v>51.850999999999999</v>
      </c>
      <c r="L37" s="1">
        <f t="shared" si="6"/>
        <v>50.000428048167748</v>
      </c>
      <c r="O37" s="1">
        <f t="shared" si="0"/>
        <v>-64.792109999999994</v>
      </c>
      <c r="P37" s="1">
        <f t="shared" si="7"/>
        <v>-81.344920000000002</v>
      </c>
      <c r="Q37" s="1">
        <f t="shared" si="1"/>
        <v>-46.770589999999999</v>
      </c>
      <c r="R37" s="1">
        <f t="shared" si="2"/>
        <v>-93.963679999999997</v>
      </c>
      <c r="X37" s="1">
        <f t="shared" si="8"/>
        <v>-47.741962488988165</v>
      </c>
      <c r="Y37" s="1">
        <f t="shared" si="9"/>
        <v>-97.843942296241963</v>
      </c>
      <c r="AA37" s="3">
        <v>-156.80000000000001</v>
      </c>
      <c r="AB37" s="3">
        <v>-35.75</v>
      </c>
      <c r="AC37" s="1">
        <f t="shared" si="10"/>
        <v>82.54288299608757</v>
      </c>
    </row>
    <row r="38" spans="1:29" x14ac:dyDescent="0.25">
      <c r="A38" s="1">
        <v>4.4809999999999999</v>
      </c>
      <c r="B38" s="3">
        <v>10.737</v>
      </c>
      <c r="D38" s="3">
        <v>24.908000000000001</v>
      </c>
      <c r="E38" s="1">
        <v>1.1879999999999999</v>
      </c>
      <c r="G38" s="3">
        <f t="shared" si="11"/>
        <v>-4.4809999999999999</v>
      </c>
      <c r="H38" s="1">
        <f t="shared" si="4"/>
        <v>1.1879999999999999</v>
      </c>
      <c r="J38" s="3">
        <f t="shared" si="5"/>
        <v>51.188000000000002</v>
      </c>
      <c r="L38" s="1">
        <f t="shared" si="6"/>
        <v>49.999967219989259</v>
      </c>
      <c r="O38" s="1">
        <f t="shared" si="0"/>
        <v>-67.003630000000001</v>
      </c>
      <c r="P38" s="1">
        <f t="shared" si="7"/>
        <v>-80.423050000000003</v>
      </c>
      <c r="Q38" s="1">
        <f t="shared" si="1"/>
        <v>-49.205190000000002</v>
      </c>
      <c r="R38" s="1">
        <f t="shared" si="2"/>
        <v>-93.354209999999995</v>
      </c>
      <c r="X38" s="1">
        <f t="shared" si="8"/>
        <v>-50.206282337578969</v>
      </c>
      <c r="Y38" s="1">
        <f t="shared" si="9"/>
        <v>-97.226911141534245</v>
      </c>
      <c r="AA38" s="3">
        <v>-157.76</v>
      </c>
      <c r="AB38" s="3">
        <v>-33.409999999999997</v>
      </c>
      <c r="AC38" s="1">
        <f t="shared" si="10"/>
        <v>45.499225705613732</v>
      </c>
    </row>
    <row r="39" spans="1:29" s="2" customFormat="1" x14ac:dyDescent="0.25">
      <c r="A39" s="2">
        <v>5.1029999999999998</v>
      </c>
      <c r="B39" s="3">
        <v>10.571999999999999</v>
      </c>
      <c r="D39" s="3">
        <v>24.988</v>
      </c>
      <c r="E39" s="2">
        <v>0.505</v>
      </c>
      <c r="G39" s="3">
        <f t="shared" si="11"/>
        <v>-5.1029999999999998</v>
      </c>
      <c r="H39" s="2">
        <f t="shared" si="4"/>
        <v>0.505</v>
      </c>
      <c r="J39" s="3">
        <f t="shared" si="5"/>
        <v>50.505000000000003</v>
      </c>
      <c r="L39" s="2">
        <f t="shared" si="6"/>
        <v>50.001127687283223</v>
      </c>
      <c r="O39" s="1">
        <f t="shared" si="0"/>
        <v>-69.208129999999997</v>
      </c>
      <c r="P39" s="1">
        <f t="shared" si="7"/>
        <v>-79.485390000000024</v>
      </c>
      <c r="Q39" s="1">
        <f t="shared" si="1"/>
        <v>-51.637609999999995</v>
      </c>
      <c r="R39" s="1">
        <f t="shared" si="2"/>
        <v>-92.725430000000017</v>
      </c>
      <c r="X39" s="1">
        <f t="shared" si="8"/>
        <v>-52.684148977364273</v>
      </c>
      <c r="Y39" s="1">
        <f t="shared" si="9"/>
        <v>-96.586097839747083</v>
      </c>
      <c r="AA39" s="3">
        <v>-158.59</v>
      </c>
      <c r="AB39" s="3">
        <v>-31.04</v>
      </c>
      <c r="AC39" s="1">
        <f t="shared" si="10"/>
        <v>19.14334973192878</v>
      </c>
    </row>
    <row r="40" spans="1:29" x14ac:dyDescent="0.25">
      <c r="A40" s="1">
        <v>5.734</v>
      </c>
      <c r="B40" s="3">
        <v>10.4</v>
      </c>
      <c r="D40" s="3">
        <v>25.048999999999999</v>
      </c>
      <c r="E40" s="1">
        <v>0.19900000000000001</v>
      </c>
      <c r="G40" s="3">
        <f t="shared" si="11"/>
        <v>-5.734</v>
      </c>
      <c r="H40" s="1">
        <f>E40*(-1)</f>
        <v>-0.19900000000000001</v>
      </c>
      <c r="J40" s="3">
        <f t="shared" si="5"/>
        <v>49.801000000000002</v>
      </c>
      <c r="L40" s="1">
        <f t="shared" si="6"/>
        <v>50.000318898983039</v>
      </c>
      <c r="O40" s="1">
        <f t="shared" si="0"/>
        <v>-71.400369999999995</v>
      </c>
      <c r="P40" s="1">
        <f t="shared" si="7"/>
        <v>-78.52319</v>
      </c>
      <c r="Q40" s="1">
        <f t="shared" si="1"/>
        <v>-54.063929999999992</v>
      </c>
      <c r="R40" s="1">
        <f t="shared" si="2"/>
        <v>-92.067710000000005</v>
      </c>
      <c r="X40" s="1">
        <f t="shared" si="8"/>
        <v>-55.144912357507458</v>
      </c>
      <c r="Y40" s="1">
        <f t="shared" si="9"/>
        <v>-95.918875686225107</v>
      </c>
      <c r="AA40" s="3">
        <v>-159.30000000000001</v>
      </c>
      <c r="AB40" s="3">
        <v>-28.65</v>
      </c>
      <c r="AC40" s="1">
        <f t="shared" si="10"/>
        <v>3.9414613027696586</v>
      </c>
    </row>
    <row r="41" spans="1:29" x14ac:dyDescent="0.25">
      <c r="A41" s="1">
        <v>6.3739999999999997</v>
      </c>
      <c r="B41" s="3">
        <v>10.221</v>
      </c>
      <c r="D41" s="3">
        <v>25.091999999999999</v>
      </c>
      <c r="E41" s="1">
        <v>0.92100000000000004</v>
      </c>
      <c r="G41" s="3">
        <f t="shared" si="11"/>
        <v>-6.3739999999999997</v>
      </c>
      <c r="H41" s="1">
        <f t="shared" ref="H41:H90" si="12">E41*(-1)</f>
        <v>-0.92100000000000004</v>
      </c>
      <c r="J41" s="3">
        <f t="shared" si="5"/>
        <v>49.079000000000001</v>
      </c>
      <c r="L41" s="1">
        <f t="shared" si="6"/>
        <v>50.000533197157004</v>
      </c>
      <c r="O41" s="1">
        <f t="shared" si="0"/>
        <v>-73.582379999999986</v>
      </c>
      <c r="P41" s="1">
        <f t="shared" si="7"/>
        <v>-77.543140000000008</v>
      </c>
      <c r="Q41" s="1">
        <f t="shared" si="1"/>
        <v>-56.484859999999983</v>
      </c>
      <c r="R41" s="1">
        <f t="shared" si="2"/>
        <v>-91.388180000000006</v>
      </c>
      <c r="X41" s="1">
        <f t="shared" si="8"/>
        <v>-57.604672017099702</v>
      </c>
      <c r="Y41" s="1">
        <f t="shared" si="9"/>
        <v>-95.228234823353318</v>
      </c>
      <c r="AA41" s="3">
        <v>-159.88</v>
      </c>
      <c r="AB41" s="3">
        <v>-26.24</v>
      </c>
      <c r="AC41" s="1">
        <f t="shared" si="10"/>
        <v>0.18036041813640652</v>
      </c>
    </row>
    <row r="42" spans="1:29" x14ac:dyDescent="0.25">
      <c r="A42" s="1">
        <v>7.0229999999999997</v>
      </c>
      <c r="B42" s="3">
        <v>10.036</v>
      </c>
      <c r="D42" s="3">
        <v>25.117000000000001</v>
      </c>
      <c r="E42" s="1">
        <v>1.661</v>
      </c>
      <c r="G42" s="3">
        <f t="shared" si="11"/>
        <v>-7.0229999999999997</v>
      </c>
      <c r="H42" s="1">
        <f t="shared" si="12"/>
        <v>-1.661</v>
      </c>
      <c r="J42" s="3">
        <f t="shared" si="5"/>
        <v>48.338999999999999</v>
      </c>
      <c r="L42" s="1">
        <f t="shared" si="6"/>
        <v>50.000994080118048</v>
      </c>
      <c r="O42" s="1">
        <f t="shared" si="0"/>
        <v>-75.754219999999989</v>
      </c>
      <c r="P42" s="1">
        <f t="shared" si="7"/>
        <v>-76.542029999999983</v>
      </c>
      <c r="Q42" s="1">
        <f t="shared" si="1"/>
        <v>-58.900899999999993</v>
      </c>
      <c r="R42" s="1">
        <f t="shared" si="2"/>
        <v>-90.683629999999994</v>
      </c>
      <c r="X42" s="1">
        <f t="shared" si="8"/>
        <v>-60.067571449047861</v>
      </c>
      <c r="Y42" s="1">
        <f t="shared" si="9"/>
        <v>-94.509708636146485</v>
      </c>
      <c r="AA42" s="3">
        <v>-160.34</v>
      </c>
      <c r="AB42" s="3">
        <v>-23.83</v>
      </c>
      <c r="AC42" s="1">
        <f t="shared" si="10"/>
        <v>8.0354595335031558</v>
      </c>
    </row>
    <row r="43" spans="1:29" x14ac:dyDescent="0.25">
      <c r="A43" s="1">
        <v>7.68</v>
      </c>
      <c r="B43" s="3">
        <v>9.8480000000000008</v>
      </c>
      <c r="D43" s="3">
        <v>25.123000000000001</v>
      </c>
      <c r="E43" s="1">
        <v>2.4159999999999999</v>
      </c>
      <c r="G43" s="3">
        <f t="shared" si="11"/>
        <v>-7.68</v>
      </c>
      <c r="H43" s="1">
        <f t="shared" si="12"/>
        <v>-2.4159999999999999</v>
      </c>
      <c r="J43" s="3">
        <f t="shared" si="5"/>
        <v>47.584000000000003</v>
      </c>
      <c r="L43" s="1">
        <f t="shared" si="6"/>
        <v>50.000425048193343</v>
      </c>
      <c r="O43" s="1">
        <f t="shared" si="0"/>
        <v>-77.910469999999989</v>
      </c>
      <c r="P43" s="1">
        <f t="shared" si="7"/>
        <v>-75.516740000000013</v>
      </c>
      <c r="Q43" s="1">
        <f t="shared" si="1"/>
        <v>-61.306629999999984</v>
      </c>
      <c r="R43" s="1">
        <f t="shared" si="2"/>
        <v>-89.950060000000008</v>
      </c>
      <c r="X43" s="1">
        <f t="shared" si="8"/>
        <v>-62.512445305258112</v>
      </c>
      <c r="Y43" s="1">
        <f t="shared" si="9"/>
        <v>-93.763983104836456</v>
      </c>
      <c r="AA43" s="3">
        <v>-160.68</v>
      </c>
      <c r="AB43" s="3">
        <v>-21.41</v>
      </c>
      <c r="AC43" s="1">
        <f t="shared" si="10"/>
        <v>27.611752421132817</v>
      </c>
    </row>
    <row r="44" spans="1:29" x14ac:dyDescent="0.25">
      <c r="A44" s="1">
        <v>8.3450000000000006</v>
      </c>
      <c r="B44" s="3">
        <v>9.6549999999999994</v>
      </c>
      <c r="D44" s="3">
        <v>25.111000000000001</v>
      </c>
      <c r="E44" s="1">
        <v>3.1869999999999998</v>
      </c>
      <c r="G44" s="3">
        <f t="shared" si="11"/>
        <v>-8.3450000000000006</v>
      </c>
      <c r="H44" s="1">
        <f t="shared" si="12"/>
        <v>-3.1869999999999998</v>
      </c>
      <c r="J44" s="3">
        <f t="shared" si="5"/>
        <v>46.813000000000002</v>
      </c>
      <c r="L44" s="1">
        <f t="shared" si="6"/>
        <v>50.000208999563199</v>
      </c>
      <c r="O44" s="1">
        <f t="shared" si="0"/>
        <v>-80.053280000000015</v>
      </c>
      <c r="P44" s="1">
        <f t="shared" si="7"/>
        <v>-74.471540000000005</v>
      </c>
      <c r="Q44" s="1">
        <f t="shared" si="1"/>
        <v>-63.70376000000001</v>
      </c>
      <c r="R44" s="1">
        <f t="shared" si="2"/>
        <v>-89.192180000000008</v>
      </c>
      <c r="X44" s="1">
        <f t="shared" si="8"/>
        <v>-64.950698656610726</v>
      </c>
      <c r="Y44" s="1">
        <f t="shared" si="9"/>
        <v>-92.992856780081397</v>
      </c>
      <c r="AA44" s="3">
        <v>-160.9</v>
      </c>
      <c r="AB44" s="3">
        <v>-19</v>
      </c>
      <c r="AC44" s="1">
        <f t="shared" si="10"/>
        <v>58.747451536499561</v>
      </c>
    </row>
    <row r="45" spans="1:29" x14ac:dyDescent="0.25">
      <c r="A45" s="1">
        <v>9.0190000000000001</v>
      </c>
      <c r="B45" s="3">
        <v>9.4600000000000009</v>
      </c>
      <c r="D45" s="3">
        <v>25.081</v>
      </c>
      <c r="E45" s="1">
        <v>3.9710000000000001</v>
      </c>
      <c r="G45" s="3">
        <f t="shared" si="11"/>
        <v>-9.0190000000000001</v>
      </c>
      <c r="H45" s="1">
        <f t="shared" si="12"/>
        <v>-3.9710000000000001</v>
      </c>
      <c r="J45" s="3">
        <f t="shared" si="5"/>
        <v>46.028999999999996</v>
      </c>
      <c r="L45" s="1">
        <f t="shared" si="6"/>
        <v>50.001017599644911</v>
      </c>
      <c r="O45" s="1">
        <f t="shared" si="0"/>
        <v>-82.185860000000005</v>
      </c>
      <c r="P45" s="1">
        <f t="shared" si="7"/>
        <v>-73.403489999999991</v>
      </c>
      <c r="Q45" s="1">
        <f t="shared" si="1"/>
        <v>-66.095500000000001</v>
      </c>
      <c r="R45" s="1">
        <f t="shared" si="2"/>
        <v>-88.407489999999996</v>
      </c>
      <c r="X45" s="1">
        <f t="shared" si="8"/>
        <v>-67.394585445900177</v>
      </c>
      <c r="Y45" s="1">
        <f t="shared" si="9"/>
        <v>-92.190660231994627</v>
      </c>
      <c r="AA45" s="3">
        <v>-161</v>
      </c>
      <c r="AB45" s="3">
        <v>-16.59</v>
      </c>
      <c r="AC45" s="1">
        <f t="shared" si="10"/>
        <v>101.49935065186631</v>
      </c>
    </row>
    <row r="46" spans="1:29" x14ac:dyDescent="0.25">
      <c r="A46" s="1">
        <v>9.7010000000000005</v>
      </c>
      <c r="B46" s="3">
        <v>9.2639999999999993</v>
      </c>
      <c r="D46" s="3">
        <v>25.032</v>
      </c>
      <c r="E46" s="1">
        <v>4.7690000000000001</v>
      </c>
      <c r="G46" s="3">
        <f t="shared" si="11"/>
        <v>-9.7010000000000005</v>
      </c>
      <c r="H46" s="1">
        <f t="shared" si="12"/>
        <v>-4.7690000000000001</v>
      </c>
      <c r="J46" s="3">
        <f t="shared" si="5"/>
        <v>45.231000000000002</v>
      </c>
      <c r="L46" s="1">
        <f t="shared" si="6"/>
        <v>50.000063779959319</v>
      </c>
      <c r="O46" s="1">
        <f t="shared" si="0"/>
        <v>-84.302910000000011</v>
      </c>
      <c r="P46" s="1">
        <f t="shared" si="7"/>
        <v>-72.307050000000004</v>
      </c>
      <c r="Q46" s="1">
        <f t="shared" si="1"/>
        <v>-68.477430000000012</v>
      </c>
      <c r="R46" s="1">
        <f t="shared" si="2"/>
        <v>-87.589570000000009</v>
      </c>
      <c r="X46" s="1">
        <f t="shared" si="8"/>
        <v>-69.815994250796408</v>
      </c>
      <c r="Y46" s="1">
        <f t="shared" si="9"/>
        <v>-91.35895267445612</v>
      </c>
      <c r="AA46" s="3">
        <v>-161.01</v>
      </c>
      <c r="AB46" s="3">
        <v>-14.2</v>
      </c>
      <c r="AC46" s="1">
        <f t="shared" si="10"/>
        <v>155.36846222270719</v>
      </c>
    </row>
    <row r="47" spans="1:29" x14ac:dyDescent="0.25">
      <c r="A47" s="1">
        <v>10.39</v>
      </c>
      <c r="B47" s="3">
        <v>9.0660000000000007</v>
      </c>
      <c r="D47" s="3">
        <v>24.965</v>
      </c>
      <c r="E47" s="1">
        <v>5.5780000000000003</v>
      </c>
      <c r="G47" s="3">
        <f t="shared" si="11"/>
        <v>-10.39</v>
      </c>
      <c r="H47" s="1">
        <f t="shared" si="12"/>
        <v>-5.5780000000000003</v>
      </c>
      <c r="J47" s="3">
        <f t="shared" si="5"/>
        <v>44.421999999999997</v>
      </c>
      <c r="L47" s="1">
        <f t="shared" si="6"/>
        <v>50.000227609481939</v>
      </c>
      <c r="O47" s="1">
        <f t="shared" si="0"/>
        <v>-86.403190000000009</v>
      </c>
      <c r="P47" s="1">
        <f t="shared" si="7"/>
        <v>-71.192059999999984</v>
      </c>
      <c r="Q47" s="1">
        <f t="shared" si="1"/>
        <v>-70.846550000000008</v>
      </c>
      <c r="R47" s="1">
        <f t="shared" si="2"/>
        <v>-86.748259999999988</v>
      </c>
      <c r="X47" s="1">
        <f t="shared" si="8"/>
        <v>-72.228353592333704</v>
      </c>
      <c r="Y47" s="1">
        <f t="shared" si="9"/>
        <v>-90.502007305322195</v>
      </c>
      <c r="AA47" s="3">
        <v>-161.01</v>
      </c>
      <c r="AB47" s="3">
        <v>-11.83</v>
      </c>
      <c r="AC47" s="1">
        <f t="shared" si="10"/>
        <v>220.0679862490222</v>
      </c>
    </row>
    <row r="48" spans="1:29" x14ac:dyDescent="0.25">
      <c r="A48" s="1">
        <v>11.087999999999999</v>
      </c>
      <c r="B48" s="3">
        <v>8.8680000000000003</v>
      </c>
      <c r="D48" s="3">
        <v>24.88</v>
      </c>
      <c r="E48" s="1">
        <v>6.3979999999999997</v>
      </c>
      <c r="G48" s="3">
        <f t="shared" si="11"/>
        <v>-11.087999999999999</v>
      </c>
      <c r="H48" s="1">
        <f t="shared" si="12"/>
        <v>-6.3979999999999997</v>
      </c>
      <c r="J48" s="3">
        <f>H48+50</f>
        <v>43.602000000000004</v>
      </c>
      <c r="L48" s="1">
        <f t="shared" si="6"/>
        <v>50.001477778161721</v>
      </c>
      <c r="O48" s="1">
        <f t="shared" si="0"/>
        <v>-88.493239999999986</v>
      </c>
      <c r="P48" s="1">
        <f t="shared" si="7"/>
        <v>-70.052220000000005</v>
      </c>
      <c r="Q48" s="1">
        <f t="shared" si="1"/>
        <v>-73.210279999999997</v>
      </c>
      <c r="R48" s="1">
        <f t="shared" si="2"/>
        <v>-85.878140000000002</v>
      </c>
      <c r="X48" s="1">
        <f t="shared" si="8"/>
        <v>-74.647668477883229</v>
      </c>
      <c r="Y48" s="1">
        <f t="shared" si="9"/>
        <v>-89.610955875937165</v>
      </c>
      <c r="AA48" s="3">
        <v>-161.01</v>
      </c>
      <c r="AB48" s="3">
        <v>-9.5</v>
      </c>
      <c r="AC48" s="1">
        <f t="shared" si="10"/>
        <v>294.62653518628548</v>
      </c>
    </row>
    <row r="49" spans="1:29" x14ac:dyDescent="0.25">
      <c r="A49" s="1">
        <v>11.792999999999999</v>
      </c>
      <c r="B49" s="3">
        <v>8.6709999999999994</v>
      </c>
      <c r="D49" s="3">
        <v>24.774999999999999</v>
      </c>
      <c r="E49" s="1">
        <v>7.2290000000000001</v>
      </c>
      <c r="G49" s="3">
        <f t="shared" si="11"/>
        <v>-11.792999999999999</v>
      </c>
      <c r="H49" s="1">
        <f t="shared" si="12"/>
        <v>-7.2290000000000001</v>
      </c>
      <c r="J49" s="3">
        <f t="shared" si="5"/>
        <v>42.771000000000001</v>
      </c>
      <c r="L49" s="1">
        <f t="shared" si="6"/>
        <v>50.000286239180674</v>
      </c>
      <c r="O49" s="1">
        <f t="shared" si="0"/>
        <v>-90.562279999999987</v>
      </c>
      <c r="P49" s="1">
        <f t="shared" si="7"/>
        <v>-68.884080000000012</v>
      </c>
      <c r="Q49" s="1">
        <f t="shared" si="1"/>
        <v>-75.558279999999982</v>
      </c>
      <c r="R49" s="1">
        <f t="shared" si="2"/>
        <v>-84.974000000000004</v>
      </c>
      <c r="X49" s="1">
        <f t="shared" si="8"/>
        <v>-77.034839179808159</v>
      </c>
      <c r="Y49" s="1">
        <f t="shared" si="9"/>
        <v>-88.691495526362374</v>
      </c>
      <c r="AA49" s="3">
        <v>-161.01</v>
      </c>
      <c r="AB49" s="3">
        <v>-7.19</v>
      </c>
      <c r="AC49" s="1">
        <f t="shared" si="10"/>
        <v>379.26349657902284</v>
      </c>
    </row>
    <row r="50" spans="1:29" x14ac:dyDescent="0.25">
      <c r="A50" s="1">
        <v>12.505000000000001</v>
      </c>
      <c r="B50" s="3">
        <v>8.4740000000000002</v>
      </c>
      <c r="D50" s="3">
        <v>24.652000000000001</v>
      </c>
      <c r="E50" s="1">
        <v>8.0679999999999996</v>
      </c>
      <c r="G50" s="3">
        <f t="shared" si="11"/>
        <v>-12.505000000000001</v>
      </c>
      <c r="H50" s="1">
        <f t="shared" si="12"/>
        <v>-8.0679999999999996</v>
      </c>
      <c r="J50" s="3">
        <f t="shared" si="5"/>
        <v>41.932000000000002</v>
      </c>
      <c r="L50" s="1">
        <f t="shared" si="6"/>
        <v>50.000804123533854</v>
      </c>
      <c r="O50" s="1">
        <f t="shared" si="0"/>
        <v>-92.614490000000018</v>
      </c>
      <c r="P50" s="1">
        <f t="shared" si="7"/>
        <v>-67.697599999999994</v>
      </c>
      <c r="Q50" s="1">
        <f t="shared" si="1"/>
        <v>-77.892970000000005</v>
      </c>
      <c r="R50" s="1">
        <f t="shared" si="2"/>
        <v>-84.046679999999995</v>
      </c>
      <c r="X50" s="1">
        <f t="shared" si="8"/>
        <v>-79.421173963580273</v>
      </c>
      <c r="Y50" s="1">
        <f t="shared" si="9"/>
        <v>-87.743244979233765</v>
      </c>
      <c r="AA50" s="3">
        <v>-161.01</v>
      </c>
      <c r="AB50" s="3">
        <v>-4.91</v>
      </c>
      <c r="AC50" s="1">
        <f t="shared" si="10"/>
        <v>473.26647665497148</v>
      </c>
    </row>
    <row r="51" spans="1:29" x14ac:dyDescent="0.25">
      <c r="A51" s="1">
        <v>13.225</v>
      </c>
      <c r="B51" s="3">
        <v>8.2799999999999994</v>
      </c>
      <c r="D51" s="3">
        <v>24.510999999999999</v>
      </c>
      <c r="E51" s="1">
        <v>8.9160000000000004</v>
      </c>
      <c r="G51" s="3">
        <f t="shared" si="11"/>
        <v>-13.225</v>
      </c>
      <c r="H51" s="1">
        <f t="shared" si="12"/>
        <v>-8.9160000000000004</v>
      </c>
      <c r="J51" s="3">
        <f t="shared" si="5"/>
        <v>41.084000000000003</v>
      </c>
      <c r="L51" s="1">
        <f t="shared" si="6"/>
        <v>50.00108110831205</v>
      </c>
      <c r="O51" s="1">
        <f t="shared" si="0"/>
        <v>-94.653319999999994</v>
      </c>
      <c r="P51" s="1">
        <f t="shared" si="7"/>
        <v>-66.481000000000009</v>
      </c>
      <c r="Q51" s="1">
        <f t="shared" si="1"/>
        <v>-80.219559999999987</v>
      </c>
      <c r="R51" s="1">
        <f t="shared" si="2"/>
        <v>-83.08484</v>
      </c>
      <c r="X51" s="1">
        <f t="shared" si="8"/>
        <v>-81.798596976059727</v>
      </c>
      <c r="Y51" s="1">
        <f t="shared" si="9"/>
        <v>-86.759978395793567</v>
      </c>
      <c r="AA51" s="3">
        <v>-161.01</v>
      </c>
      <c r="AB51" s="3">
        <v>-2.65</v>
      </c>
      <c r="AC51" s="1">
        <f t="shared" si="10"/>
        <v>576.70526918639428</v>
      </c>
    </row>
    <row r="52" spans="1:29" x14ac:dyDescent="0.25">
      <c r="A52" s="1">
        <v>13.952</v>
      </c>
      <c r="B52" s="3">
        <v>8.0879999999999992</v>
      </c>
      <c r="D52" s="3">
        <v>24.35</v>
      </c>
      <c r="E52" s="1">
        <v>9.7720000000000002</v>
      </c>
      <c r="G52" s="3">
        <f t="shared" si="11"/>
        <v>-13.952</v>
      </c>
      <c r="H52" s="1">
        <f t="shared" si="12"/>
        <v>-9.7720000000000002</v>
      </c>
      <c r="J52" s="3">
        <f t="shared" si="5"/>
        <v>40.228000000000002</v>
      </c>
      <c r="L52" s="1">
        <f t="shared" si="6"/>
        <v>50.000228039479978</v>
      </c>
      <c r="O52" s="1">
        <f t="shared" si="0"/>
        <v>-96.671019999999999</v>
      </c>
      <c r="P52" s="1">
        <f t="shared" si="7"/>
        <v>-65.239519999999999</v>
      </c>
      <c r="Q52" s="1">
        <f t="shared" si="1"/>
        <v>-82.529420000000002</v>
      </c>
      <c r="R52" s="1">
        <f t="shared" si="2"/>
        <v>-82.092399999999998</v>
      </c>
      <c r="X52" s="1">
        <f t="shared" si="8"/>
        <v>-84.151308358677966</v>
      </c>
      <c r="Y52" s="1">
        <f t="shared" si="9"/>
        <v>-85.748829700128923</v>
      </c>
      <c r="AA52" s="3">
        <v>-161.01</v>
      </c>
      <c r="AB52" s="3">
        <v>-0.41</v>
      </c>
      <c r="AC52" s="1">
        <f t="shared" si="10"/>
        <v>689.30867417329114</v>
      </c>
    </row>
    <row r="53" spans="1:29" x14ac:dyDescent="0.25">
      <c r="A53" s="1">
        <v>14.686999999999999</v>
      </c>
      <c r="B53" s="3">
        <v>7.899</v>
      </c>
      <c r="D53" s="3">
        <v>24.170999999999999</v>
      </c>
      <c r="E53" s="1">
        <v>10.634</v>
      </c>
      <c r="G53" s="3">
        <f t="shared" si="11"/>
        <v>-14.686999999999999</v>
      </c>
      <c r="H53" s="1">
        <f t="shared" si="12"/>
        <v>-10.634</v>
      </c>
      <c r="J53" s="3">
        <f t="shared" si="5"/>
        <v>39.366</v>
      </c>
      <c r="L53" s="1">
        <f t="shared" si="6"/>
        <v>50.00116251648555</v>
      </c>
      <c r="O53" s="1">
        <f t="shared" si="0"/>
        <v>-98.675159999999991</v>
      </c>
      <c r="P53" s="1">
        <f t="shared" si="7"/>
        <v>-63.974549999999994</v>
      </c>
      <c r="Q53" s="1">
        <f t="shared" si="1"/>
        <v>-84.829679999999996</v>
      </c>
      <c r="R53" s="1">
        <f t="shared" si="2"/>
        <v>-81.072069999999997</v>
      </c>
      <c r="X53" s="1">
        <f t="shared" si="8"/>
        <v>-86.503280011918662</v>
      </c>
      <c r="Y53" s="1">
        <f t="shared" si="9"/>
        <v>-84.705121472262093</v>
      </c>
    </row>
    <row r="54" spans="1:29" x14ac:dyDescent="0.25">
      <c r="A54" s="1">
        <v>15.429</v>
      </c>
      <c r="B54" s="3">
        <v>7.7130000000000001</v>
      </c>
      <c r="D54" s="3">
        <v>23.972000000000001</v>
      </c>
      <c r="E54" s="1">
        <v>11.503</v>
      </c>
      <c r="G54" s="3">
        <f t="shared" si="11"/>
        <v>-15.429</v>
      </c>
      <c r="H54" s="1">
        <f t="shared" si="12"/>
        <v>-11.503</v>
      </c>
      <c r="J54" s="3">
        <f t="shared" si="5"/>
        <v>38.497</v>
      </c>
      <c r="L54" s="1">
        <f t="shared" si="6"/>
        <v>50.00093456126595</v>
      </c>
      <c r="O54" s="1">
        <f t="shared" si="0"/>
        <v>-100.65817</v>
      </c>
      <c r="P54" s="1">
        <f t="shared" si="7"/>
        <v>-62.683700000000002</v>
      </c>
      <c r="Q54" s="1">
        <f t="shared" si="1"/>
        <v>-87.113210000000009</v>
      </c>
      <c r="R54" s="1">
        <f t="shared" si="2"/>
        <v>-80.020139999999998</v>
      </c>
      <c r="X54" s="1">
        <f t="shared" si="8"/>
        <v>-88.839458699413868</v>
      </c>
      <c r="Y54" s="1">
        <f t="shared" si="9"/>
        <v>-83.628472776750499</v>
      </c>
    </row>
    <row r="55" spans="1:29" x14ac:dyDescent="0.25">
      <c r="A55" s="1">
        <v>16.177</v>
      </c>
      <c r="B55" s="3">
        <v>7.532</v>
      </c>
      <c r="D55" s="3">
        <v>23.754999999999999</v>
      </c>
      <c r="E55" s="1">
        <v>12.377000000000001</v>
      </c>
      <c r="G55" s="3">
        <f t="shared" si="11"/>
        <v>-16.177</v>
      </c>
      <c r="H55" s="1">
        <f t="shared" si="12"/>
        <v>-12.377000000000001</v>
      </c>
      <c r="J55" s="3">
        <f t="shared" si="5"/>
        <v>37.622999999999998</v>
      </c>
      <c r="L55" s="1">
        <f t="shared" si="6"/>
        <v>50.000329048917266</v>
      </c>
      <c r="O55" s="1">
        <f t="shared" si="0"/>
        <v>-102.62125999999999</v>
      </c>
      <c r="P55" s="1">
        <f t="shared" si="7"/>
        <v>-61.365029999999997</v>
      </c>
      <c r="Q55" s="1">
        <f t="shared" si="1"/>
        <v>-89.381219999999999</v>
      </c>
      <c r="R55" s="1">
        <f t="shared" si="2"/>
        <v>-78.935109999999995</v>
      </c>
      <c r="X55" s="1">
        <f t="shared" si="8"/>
        <v>-91.152181858453631</v>
      </c>
      <c r="Y55" s="1">
        <f t="shared" si="9"/>
        <v>-82.521709238262119</v>
      </c>
    </row>
    <row r="56" spans="1:29" x14ac:dyDescent="0.25">
      <c r="A56" s="1">
        <v>16.933</v>
      </c>
      <c r="B56" s="3">
        <v>7.3550000000000004</v>
      </c>
      <c r="D56" s="3">
        <v>23.518000000000001</v>
      </c>
      <c r="E56" s="1">
        <v>13.255000000000001</v>
      </c>
      <c r="G56" s="3">
        <f t="shared" si="11"/>
        <v>-16.933</v>
      </c>
      <c r="H56" s="1">
        <f t="shared" si="12"/>
        <v>-13.255000000000001</v>
      </c>
      <c r="J56" s="3">
        <f t="shared" si="5"/>
        <v>36.744999999999997</v>
      </c>
      <c r="L56" s="1">
        <f t="shared" si="6"/>
        <v>50.000555006919669</v>
      </c>
      <c r="O56" s="1">
        <f t="shared" si="0"/>
        <v>-104.56631</v>
      </c>
      <c r="P56" s="1">
        <f t="shared" si="7"/>
        <v>-60.023959999999995</v>
      </c>
      <c r="Q56" s="1">
        <f t="shared" si="1"/>
        <v>-91.634709999999998</v>
      </c>
      <c r="R56" s="1">
        <f t="shared" si="2"/>
        <v>-77.822399999999988</v>
      </c>
      <c r="X56" s="1">
        <f t="shared" si="8"/>
        <v>-93.456979321436563</v>
      </c>
      <c r="Y56" s="1">
        <f t="shared" si="9"/>
        <v>-81.383205319046667</v>
      </c>
    </row>
    <row r="57" spans="1:29" x14ac:dyDescent="0.25">
      <c r="A57" s="1">
        <v>17.696000000000002</v>
      </c>
      <c r="B57" s="3">
        <v>7.1829999999999998</v>
      </c>
      <c r="D57" s="3">
        <v>23.262</v>
      </c>
      <c r="E57" s="1">
        <v>14.138</v>
      </c>
      <c r="G57" s="3">
        <f t="shared" si="11"/>
        <v>-17.696000000000002</v>
      </c>
      <c r="H57" s="1">
        <f t="shared" si="12"/>
        <v>-14.138</v>
      </c>
      <c r="J57" s="3">
        <f t="shared" si="5"/>
        <v>35.862000000000002</v>
      </c>
      <c r="L57" s="1">
        <f t="shared" si="6"/>
        <v>50.000428048167748</v>
      </c>
      <c r="O57" s="1">
        <f t="shared" si="0"/>
        <v>-106.49244</v>
      </c>
      <c r="P57" s="1">
        <f t="shared" si="7"/>
        <v>-58.655070000000009</v>
      </c>
      <c r="Q57" s="1">
        <f t="shared" si="1"/>
        <v>-93.873679999999993</v>
      </c>
      <c r="R57" s="1">
        <f t="shared" si="2"/>
        <v>-76.676590000000004</v>
      </c>
      <c r="X57" s="1">
        <f t="shared" si="8"/>
        <v>-95.742272713724418</v>
      </c>
      <c r="Y57" s="1">
        <f t="shared" si="9"/>
        <v>-80.213306170434947</v>
      </c>
    </row>
    <row r="58" spans="1:29" x14ac:dyDescent="0.25">
      <c r="A58" s="1">
        <v>18.465</v>
      </c>
      <c r="B58" s="3">
        <v>7.016</v>
      </c>
      <c r="D58" s="3">
        <v>22.986999999999998</v>
      </c>
      <c r="E58" s="1">
        <v>15.023</v>
      </c>
      <c r="G58" s="3">
        <f t="shared" si="11"/>
        <v>-18.465</v>
      </c>
      <c r="H58" s="1">
        <f t="shared" si="12"/>
        <v>-15.023</v>
      </c>
      <c r="J58" s="3">
        <f t="shared" si="5"/>
        <v>34.977000000000004</v>
      </c>
      <c r="L58" s="1">
        <f t="shared" si="6"/>
        <v>50.000858242634195</v>
      </c>
      <c r="O58" s="1">
        <f t="shared" si="0"/>
        <v>-108.39626</v>
      </c>
      <c r="P58" s="1">
        <f t="shared" si="7"/>
        <v>-57.264930000000014</v>
      </c>
      <c r="Q58" s="1">
        <f t="shared" si="1"/>
        <v>-96.093419999999995</v>
      </c>
      <c r="R58" s="1">
        <f t="shared" si="2"/>
        <v>-75.503810000000016</v>
      </c>
      <c r="X58" s="1">
        <f t="shared" si="8"/>
        <v>-98.017363551312258</v>
      </c>
      <c r="Y58" s="1">
        <f t="shared" si="9"/>
        <v>-79.01072334528871</v>
      </c>
    </row>
    <row r="59" spans="1:29" x14ac:dyDescent="0.25">
      <c r="A59" s="1">
        <v>19.241</v>
      </c>
      <c r="B59" s="3">
        <v>6.8559999999999999</v>
      </c>
      <c r="D59" s="3">
        <v>22.693000000000001</v>
      </c>
      <c r="E59" s="1">
        <v>15.912000000000001</v>
      </c>
      <c r="G59" s="3">
        <f t="shared" si="11"/>
        <v>-19.241</v>
      </c>
      <c r="H59" s="1">
        <f t="shared" si="12"/>
        <v>-15.912000000000001</v>
      </c>
      <c r="J59" s="3">
        <f t="shared" si="5"/>
        <v>34.088000000000001</v>
      </c>
      <c r="L59" s="1">
        <f t="shared" si="6"/>
        <v>50.000421798220863</v>
      </c>
      <c r="O59" s="1">
        <f t="shared" si="0"/>
        <v>-110.28121999999999</v>
      </c>
      <c r="P59" s="1">
        <f t="shared" si="7"/>
        <v>-55.842759999999998</v>
      </c>
      <c r="Q59" s="1">
        <f t="shared" si="1"/>
        <v>-98.299139999999994</v>
      </c>
      <c r="R59" s="1">
        <f t="shared" si="2"/>
        <v>-74.293719999999993</v>
      </c>
      <c r="X59" s="1">
        <f t="shared" si="8"/>
        <v>-100.2658301197981</v>
      </c>
      <c r="Y59" s="1">
        <f t="shared" si="9"/>
        <v>-77.776840723243524</v>
      </c>
    </row>
    <row r="60" spans="1:29" x14ac:dyDescent="0.25">
      <c r="A60" s="1">
        <v>20.024000000000001</v>
      </c>
      <c r="B60" s="3">
        <v>6.7009999999999996</v>
      </c>
      <c r="D60" s="3">
        <v>22.379000000000001</v>
      </c>
      <c r="E60" s="1">
        <v>16.802</v>
      </c>
      <c r="G60" s="3">
        <f t="shared" si="11"/>
        <v>-20.024000000000001</v>
      </c>
      <c r="H60" s="1">
        <f t="shared" si="12"/>
        <v>-16.802</v>
      </c>
      <c r="J60" s="3">
        <f t="shared" si="5"/>
        <v>33.198</v>
      </c>
      <c r="L60" s="1">
        <f t="shared" si="6"/>
        <v>50.001054168887286</v>
      </c>
      <c r="O60" s="1">
        <f t="shared" si="0"/>
        <v>-112.14481000000001</v>
      </c>
      <c r="P60" s="1">
        <f t="shared" si="7"/>
        <v>-54.40155</v>
      </c>
      <c r="Q60" s="1">
        <f t="shared" si="1"/>
        <v>-100.48613</v>
      </c>
      <c r="R60" s="1">
        <f t="shared" si="2"/>
        <v>-73.058869999999999</v>
      </c>
      <c r="X60" s="1">
        <f t="shared" si="8"/>
        <v>-102.50878875609001</v>
      </c>
      <c r="Y60" s="1">
        <f t="shared" si="9"/>
        <v>-76.509790392650686</v>
      </c>
    </row>
    <row r="61" spans="1:29" x14ac:dyDescent="0.25">
      <c r="A61" s="1">
        <v>20.812999999999999</v>
      </c>
      <c r="B61" s="3">
        <v>6.5540000000000003</v>
      </c>
      <c r="D61" s="3">
        <v>22.045999999999999</v>
      </c>
      <c r="E61" s="1">
        <v>17.693999999999999</v>
      </c>
      <c r="G61" s="3">
        <f t="shared" si="11"/>
        <v>-20.812999999999999</v>
      </c>
      <c r="H61" s="1">
        <f t="shared" si="12"/>
        <v>-17.693999999999999</v>
      </c>
      <c r="J61" s="3">
        <f t="shared" si="5"/>
        <v>32.305999999999997</v>
      </c>
      <c r="L61" s="1">
        <f t="shared" si="6"/>
        <v>50.000593846473457</v>
      </c>
      <c r="O61" s="1">
        <f t="shared" si="0"/>
        <v>-113.98626999999999</v>
      </c>
      <c r="P61" s="1">
        <f t="shared" si="7"/>
        <v>-52.929459999999985</v>
      </c>
      <c r="Q61" s="1">
        <f t="shared" si="1"/>
        <v>-102.65538999999998</v>
      </c>
      <c r="R61" s="1">
        <f t="shared" si="2"/>
        <v>-71.787419999999983</v>
      </c>
      <c r="X61" s="1">
        <f t="shared" si="8"/>
        <v>-104.7214384956003</v>
      </c>
      <c r="Y61" s="1">
        <f t="shared" si="9"/>
        <v>-75.212539503583429</v>
      </c>
    </row>
    <row r="62" spans="1:29" x14ac:dyDescent="0.25">
      <c r="A62" s="1">
        <v>21.609000000000002</v>
      </c>
      <c r="B62" s="3">
        <v>6.4130000000000003</v>
      </c>
      <c r="D62" s="3">
        <v>21.693000000000001</v>
      </c>
      <c r="E62" s="1">
        <v>18.585999999999999</v>
      </c>
      <c r="G62" s="3">
        <f t="shared" si="11"/>
        <v>-21.609000000000002</v>
      </c>
      <c r="H62" s="1">
        <f t="shared" si="12"/>
        <v>-18.585999999999999</v>
      </c>
      <c r="J62" s="3">
        <f t="shared" si="5"/>
        <v>31.414000000000001</v>
      </c>
      <c r="L62" s="1">
        <f t="shared" si="6"/>
        <v>50.001132037184924</v>
      </c>
      <c r="O62" s="1">
        <f t="shared" si="0"/>
        <v>-115.80636000000001</v>
      </c>
      <c r="P62" s="1">
        <f t="shared" si="7"/>
        <v>-51.437330000000003</v>
      </c>
      <c r="Q62" s="1">
        <f t="shared" si="1"/>
        <v>-104.80592000000001</v>
      </c>
      <c r="R62" s="1">
        <f t="shared" si="2"/>
        <v>-70.490210000000005</v>
      </c>
      <c r="X62" s="1">
        <f t="shared" si="8"/>
        <v>-106.92467131642364</v>
      </c>
      <c r="Y62" s="1">
        <f t="shared" si="9"/>
        <v>-73.882980675886188</v>
      </c>
    </row>
    <row r="63" spans="1:29" x14ac:dyDescent="0.25">
      <c r="A63" s="1">
        <v>22.411000000000001</v>
      </c>
      <c r="B63" s="3">
        <v>6.28</v>
      </c>
      <c r="D63" s="3">
        <v>21.321000000000002</v>
      </c>
      <c r="E63" s="1">
        <v>19.478999999999999</v>
      </c>
      <c r="G63" s="3">
        <f t="shared" si="11"/>
        <v>-22.411000000000001</v>
      </c>
      <c r="H63" s="1">
        <f t="shared" si="12"/>
        <v>-19.478999999999999</v>
      </c>
      <c r="J63" s="3">
        <f t="shared" si="5"/>
        <v>30.521000000000001</v>
      </c>
      <c r="L63" s="1">
        <f t="shared" si="6"/>
        <v>50.001139037025951</v>
      </c>
      <c r="O63" s="1">
        <f t="shared" si="0"/>
        <v>-117.60426</v>
      </c>
      <c r="P63" s="1">
        <f t="shared" si="7"/>
        <v>-49.916529999999995</v>
      </c>
      <c r="Q63" s="1">
        <f t="shared" si="1"/>
        <v>-106.93822</v>
      </c>
      <c r="R63" s="1">
        <f t="shared" si="2"/>
        <v>-69.158609999999996</v>
      </c>
      <c r="X63" s="1">
        <f t="shared" si="8"/>
        <v>-109.10698025650589</v>
      </c>
      <c r="Y63" s="1">
        <f t="shared" si="9"/>
        <v>-72.519633497359166</v>
      </c>
    </row>
    <row r="64" spans="1:29" x14ac:dyDescent="0.25">
      <c r="A64" s="1">
        <v>23.219000000000001</v>
      </c>
      <c r="B64" s="3">
        <v>6.1550000000000002</v>
      </c>
      <c r="D64" s="3">
        <v>20.928999999999998</v>
      </c>
      <c r="E64" s="1">
        <v>20.370999999999999</v>
      </c>
      <c r="G64" s="3">
        <f t="shared" si="11"/>
        <v>-23.219000000000001</v>
      </c>
      <c r="H64" s="1">
        <f t="shared" si="12"/>
        <v>-20.370999999999999</v>
      </c>
      <c r="J64" s="3">
        <f t="shared" si="5"/>
        <v>29.629000000000001</v>
      </c>
      <c r="L64" s="1">
        <f t="shared" si="6"/>
        <v>50.000745794437904</v>
      </c>
      <c r="O64" s="1">
        <f t="shared" si="0"/>
        <v>-119.37763999999999</v>
      </c>
      <c r="P64" s="1">
        <f t="shared" si="7"/>
        <v>-48.371419999999993</v>
      </c>
      <c r="Q64" s="1">
        <f t="shared" si="1"/>
        <v>-109.04907999999999</v>
      </c>
      <c r="R64" s="1">
        <f t="shared" si="2"/>
        <v>-67.796539999999993</v>
      </c>
      <c r="X64" s="1">
        <f t="shared" si="8"/>
        <v>-111.26452279866702</v>
      </c>
      <c r="Y64" s="1">
        <f t="shared" si="9"/>
        <v>-71.126977389568282</v>
      </c>
    </row>
    <row r="65" spans="1:25" x14ac:dyDescent="0.25">
      <c r="A65" s="1">
        <v>24.033999999999999</v>
      </c>
      <c r="B65" s="3">
        <v>6.0380000000000003</v>
      </c>
      <c r="D65" s="3">
        <v>20.516999999999999</v>
      </c>
      <c r="E65" s="1">
        <v>21.262</v>
      </c>
      <c r="G65" s="3">
        <f t="shared" si="11"/>
        <v>-24.033999999999999</v>
      </c>
      <c r="H65" s="1">
        <f t="shared" si="12"/>
        <v>-21.262</v>
      </c>
      <c r="J65" s="3">
        <f t="shared" si="5"/>
        <v>28.738</v>
      </c>
      <c r="L65" s="1">
        <f t="shared" si="6"/>
        <v>50.000816003341384</v>
      </c>
      <c r="O65" s="1">
        <f t="shared" si="0"/>
        <v>-121.12971</v>
      </c>
      <c r="P65" s="1">
        <f t="shared" si="7"/>
        <v>-46.802059999999997</v>
      </c>
      <c r="Q65" s="1">
        <f t="shared" si="1"/>
        <v>-111.14171</v>
      </c>
      <c r="R65" s="1">
        <f t="shared" si="2"/>
        <v>-66.404499999999999</v>
      </c>
      <c r="X65" s="1">
        <f t="shared" si="8"/>
        <v>-113.40409395121051</v>
      </c>
      <c r="Y65" s="1">
        <f t="shared" si="9"/>
        <v>-69.703229885471842</v>
      </c>
    </row>
    <row r="66" spans="1:25" x14ac:dyDescent="0.25">
      <c r="A66" s="1">
        <v>24.855</v>
      </c>
      <c r="B66" s="3">
        <v>5.9290000000000003</v>
      </c>
      <c r="D66" s="3">
        <v>20.085999999999999</v>
      </c>
      <c r="E66" s="1">
        <v>22.152000000000001</v>
      </c>
      <c r="G66" s="3">
        <f t="shared" si="11"/>
        <v>-24.855</v>
      </c>
      <c r="H66" s="1">
        <f t="shared" si="12"/>
        <v>-22.152000000000001</v>
      </c>
      <c r="J66" s="3">
        <f t="shared" si="5"/>
        <v>27.847999999999999</v>
      </c>
      <c r="L66" s="1">
        <f t="shared" si="6"/>
        <v>50.001360401493081</v>
      </c>
      <c r="O66" s="1">
        <f t="shared" ref="O66:O90" si="13">G66+$N$15*(J66-B66)+$N$17*(G66-D66)</f>
        <v>-122.85947</v>
      </c>
      <c r="P66" s="1">
        <f t="shared" si="7"/>
        <v>-45.208449999999992</v>
      </c>
      <c r="Q66" s="1">
        <f t="shared" ref="Q66:Q90" si="14">G66+$N$20*(J66-B66)+$N$22*(G66-D66)</f>
        <v>-113.21511</v>
      </c>
      <c r="R66" s="1">
        <f t="shared" ref="R66:R90" si="15">B66+$N$20*(G66-D66)+$N$22*(B66-J66)</f>
        <v>-64.982489999999984</v>
      </c>
      <c r="X66" s="1">
        <f t="shared" si="8"/>
        <v>-115.52741048038317</v>
      </c>
      <c r="Y66" s="1">
        <f t="shared" si="9"/>
        <v>-68.246424204057988</v>
      </c>
    </row>
    <row r="67" spans="1:25" x14ac:dyDescent="0.25">
      <c r="A67" s="1">
        <v>25.681999999999999</v>
      </c>
      <c r="B67" s="3">
        <v>5.8289999999999997</v>
      </c>
      <c r="D67" s="3">
        <v>19.634</v>
      </c>
      <c r="E67" s="1">
        <v>23.039000000000001</v>
      </c>
      <c r="G67" s="3">
        <f t="shared" si="11"/>
        <v>-25.681999999999999</v>
      </c>
      <c r="H67" s="1">
        <f t="shared" si="12"/>
        <v>-23.039000000000001</v>
      </c>
      <c r="J67" s="3">
        <f t="shared" ref="J67:J73" si="16">H67+50</f>
        <v>26.960999999999999</v>
      </c>
      <c r="L67" s="1">
        <f t="shared" ref="L67:L90" si="17">((G67-D67)^2+(B67-J67)^2)^0.5</f>
        <v>50.001012789742575</v>
      </c>
      <c r="O67" s="1">
        <f t="shared" si="13"/>
        <v>-124.56244000000001</v>
      </c>
      <c r="P67" s="1">
        <f t="shared" ref="P67:P90" si="18">B67+$N$15*(G67-D67)+$N$17*(B67-J67)</f>
        <v>-43.591679999999997</v>
      </c>
      <c r="Q67" s="1">
        <f t="shared" si="14"/>
        <v>-115.26436000000001</v>
      </c>
      <c r="R67" s="1">
        <f t="shared" si="15"/>
        <v>-63.530719999999995</v>
      </c>
      <c r="X67" s="1">
        <f t="shared" ref="X67:X89" si="19">Q67+(R67-R68)*$N$25/((R68-R67)^2+(Q68-Q67)^2)^0.5</f>
        <v>-117.62661083732418</v>
      </c>
      <c r="Y67" s="1">
        <f t="shared" ref="Y67:Y89" si="20">R67+(Q68-Q67)*$N$25/((R68-R67)^2+(Q68-Q67)^2)^0.5</f>
        <v>-66.758687004410248</v>
      </c>
    </row>
    <row r="68" spans="1:25" x14ac:dyDescent="0.25">
      <c r="A68" s="1">
        <v>26.515000000000001</v>
      </c>
      <c r="B68" s="3">
        <v>5.7389999999999999</v>
      </c>
      <c r="D68" s="3">
        <v>19.163</v>
      </c>
      <c r="E68" s="1">
        <v>23.923999999999999</v>
      </c>
      <c r="G68" s="3">
        <f t="shared" si="11"/>
        <v>-26.515000000000001</v>
      </c>
      <c r="H68" s="1">
        <f t="shared" si="12"/>
        <v>-23.923999999999999</v>
      </c>
      <c r="J68" s="3">
        <f t="shared" si="16"/>
        <v>26.076000000000001</v>
      </c>
      <c r="L68" s="1">
        <f t="shared" si="17"/>
        <v>50.000732524634074</v>
      </c>
      <c r="O68" s="1">
        <f t="shared" si="13"/>
        <v>-126.24315999999999</v>
      </c>
      <c r="P68" s="1">
        <f t="shared" si="18"/>
        <v>-41.946449999999999</v>
      </c>
      <c r="Q68" s="1">
        <f t="shared" si="14"/>
        <v>-117.29487999999998</v>
      </c>
      <c r="R68" s="1">
        <f t="shared" si="15"/>
        <v>-62.04477</v>
      </c>
      <c r="X68" s="1">
        <f t="shared" si="19"/>
        <v>-119.69906148815492</v>
      </c>
      <c r="Y68" s="1">
        <f t="shared" si="20"/>
        <v>-65.241629610932748</v>
      </c>
    </row>
    <row r="69" spans="1:25" x14ac:dyDescent="0.25">
      <c r="A69" s="1">
        <v>27.353999999999999</v>
      </c>
      <c r="B69" s="3">
        <v>5.657</v>
      </c>
      <c r="D69" s="3">
        <v>18.672000000000001</v>
      </c>
      <c r="E69" s="1">
        <v>24.805</v>
      </c>
      <c r="G69" s="3">
        <f t="shared" si="11"/>
        <v>-27.353999999999999</v>
      </c>
      <c r="H69" s="1">
        <f t="shared" si="12"/>
        <v>-24.805</v>
      </c>
      <c r="J69" s="3">
        <f t="shared" si="16"/>
        <v>25.195</v>
      </c>
      <c r="L69" s="1">
        <f t="shared" si="17"/>
        <v>50.00126118409414</v>
      </c>
      <c r="O69" s="1">
        <f t="shared" si="13"/>
        <v>-127.89917999999999</v>
      </c>
      <c r="P69" s="1">
        <f t="shared" si="18"/>
        <v>-40.283540000000002</v>
      </c>
      <c r="Q69" s="1">
        <f t="shared" si="14"/>
        <v>-119.30246</v>
      </c>
      <c r="R69" s="1">
        <f t="shared" si="15"/>
        <v>-60.534980000000004</v>
      </c>
      <c r="X69" s="1">
        <f t="shared" si="19"/>
        <v>-121.75852500251786</v>
      </c>
      <c r="Y69" s="1">
        <f t="shared" si="20"/>
        <v>-63.69215353077194</v>
      </c>
    </row>
    <row r="70" spans="1:25" x14ac:dyDescent="0.25">
      <c r="A70" s="1">
        <v>28.199000000000002</v>
      </c>
      <c r="B70" s="3">
        <v>5.5860000000000003</v>
      </c>
      <c r="D70" s="3">
        <v>18.161000000000001</v>
      </c>
      <c r="E70" s="1">
        <v>25.683</v>
      </c>
      <c r="G70" s="3">
        <f t="shared" si="11"/>
        <v>-28.199000000000002</v>
      </c>
      <c r="H70" s="1">
        <f t="shared" si="12"/>
        <v>-25.683</v>
      </c>
      <c r="J70" s="3">
        <f t="shared" si="16"/>
        <v>24.317</v>
      </c>
      <c r="L70" s="1">
        <f t="shared" si="17"/>
        <v>50.000999600008001</v>
      </c>
      <c r="O70" s="1">
        <f t="shared" si="13"/>
        <v>-129.53074000000001</v>
      </c>
      <c r="P70" s="1">
        <f t="shared" si="18"/>
        <v>-38.59111</v>
      </c>
      <c r="Q70" s="1">
        <f t="shared" si="14"/>
        <v>-121.2891</v>
      </c>
      <c r="R70" s="1">
        <f t="shared" si="15"/>
        <v>-58.989510000000003</v>
      </c>
      <c r="X70" s="1">
        <f t="shared" si="19"/>
        <v>-123.79198004733337</v>
      </c>
      <c r="Y70" s="1">
        <f t="shared" si="20"/>
        <v>-62.10970093464816</v>
      </c>
    </row>
    <row r="71" spans="1:25" x14ac:dyDescent="0.25">
      <c r="A71" s="1">
        <v>29.048999999999999</v>
      </c>
      <c r="B71" s="3">
        <v>5.524</v>
      </c>
      <c r="D71" s="3">
        <v>17.63</v>
      </c>
      <c r="E71" s="1">
        <v>26.556999999999999</v>
      </c>
      <c r="G71" s="3">
        <f t="shared" si="11"/>
        <v>-29.048999999999999</v>
      </c>
      <c r="H71" s="1">
        <f t="shared" si="12"/>
        <v>-26.556999999999999</v>
      </c>
      <c r="J71" s="3">
        <f t="shared" si="16"/>
        <v>23.443000000000001</v>
      </c>
      <c r="L71" s="1">
        <f t="shared" si="17"/>
        <v>50.000196019615764</v>
      </c>
      <c r="O71" s="1">
        <f t="shared" si="13"/>
        <v>-131.13444999999999</v>
      </c>
      <c r="P71" s="1">
        <f t="shared" si="18"/>
        <v>-36.87773</v>
      </c>
      <c r="Q71" s="1">
        <f t="shared" si="14"/>
        <v>-123.25009</v>
      </c>
      <c r="R71" s="1">
        <f t="shared" si="15"/>
        <v>-57.416490000000003</v>
      </c>
      <c r="X71" s="1">
        <f t="shared" si="19"/>
        <v>-125.79431446319111</v>
      </c>
      <c r="Y71" s="1">
        <f t="shared" si="20"/>
        <v>-60.503061217532469</v>
      </c>
    </row>
    <row r="72" spans="1:25" x14ac:dyDescent="0.25">
      <c r="A72" s="1">
        <v>29.905999999999999</v>
      </c>
      <c r="B72" s="3">
        <v>5.4720000000000004</v>
      </c>
      <c r="D72" s="3">
        <v>17.079000000000001</v>
      </c>
      <c r="E72" s="1">
        <v>27.425999999999998</v>
      </c>
      <c r="G72" s="3">
        <f t="shared" si="11"/>
        <v>-29.905999999999999</v>
      </c>
      <c r="H72" s="1">
        <f t="shared" si="12"/>
        <v>-27.425999999999998</v>
      </c>
      <c r="J72" s="3">
        <f t="shared" si="16"/>
        <v>22.574000000000002</v>
      </c>
      <c r="L72" s="1">
        <f t="shared" si="17"/>
        <v>50.000686285290122</v>
      </c>
      <c r="O72" s="1">
        <f t="shared" si="13"/>
        <v>-132.71672999999998</v>
      </c>
      <c r="P72" s="1">
        <f t="shared" si="18"/>
        <v>-35.142519999999998</v>
      </c>
      <c r="Q72" s="1">
        <f t="shared" si="14"/>
        <v>-125.19184999999999</v>
      </c>
      <c r="R72" s="1">
        <f t="shared" si="15"/>
        <v>-55.815919999999998</v>
      </c>
      <c r="X72" s="1">
        <f t="shared" si="19"/>
        <v>-127.78078130010925</v>
      </c>
      <c r="Y72" s="1">
        <f t="shared" si="20"/>
        <v>-58.865089513706074</v>
      </c>
    </row>
    <row r="73" spans="1:25" x14ac:dyDescent="0.25">
      <c r="A73" s="1">
        <v>30.768999999999998</v>
      </c>
      <c r="B73" s="3">
        <v>5.431</v>
      </c>
      <c r="D73" s="3">
        <v>16.507999999999999</v>
      </c>
      <c r="E73" s="1">
        <v>28.289000000000001</v>
      </c>
      <c r="G73" s="3">
        <f t="shared" si="11"/>
        <v>-30.768999999999998</v>
      </c>
      <c r="H73" s="1">
        <f t="shared" si="12"/>
        <v>-28.289000000000001</v>
      </c>
      <c r="J73" s="3">
        <f t="shared" si="16"/>
        <v>21.710999999999999</v>
      </c>
      <c r="L73" s="1">
        <f t="shared" si="17"/>
        <v>50.001531266552227</v>
      </c>
      <c r="O73" s="1">
        <f t="shared" si="13"/>
        <v>-134.27437</v>
      </c>
      <c r="P73" s="1">
        <f t="shared" si="18"/>
        <v>-33.384419999999992</v>
      </c>
      <c r="Q73" s="1">
        <f t="shared" si="14"/>
        <v>-127.11116999999999</v>
      </c>
      <c r="R73" s="1">
        <f t="shared" si="15"/>
        <v>-54.186299999999989</v>
      </c>
      <c r="X73" s="1">
        <f t="shared" si="19"/>
        <v>-129.74876638200661</v>
      </c>
      <c r="Y73" s="1">
        <f t="shared" si="20"/>
        <v>-57.193472313923081</v>
      </c>
    </row>
    <row r="74" spans="1:25" x14ac:dyDescent="0.25">
      <c r="A74" s="1">
        <v>31.637</v>
      </c>
      <c r="B74" s="3">
        <v>5.4009999999999998</v>
      </c>
      <c r="D74" s="3">
        <v>15.917</v>
      </c>
      <c r="E74" s="1">
        <v>29.146999999999998</v>
      </c>
      <c r="G74" s="3">
        <f t="shared" si="11"/>
        <v>-31.637</v>
      </c>
      <c r="H74" s="1">
        <f t="shared" si="12"/>
        <v>-29.146999999999998</v>
      </c>
      <c r="J74" s="3">
        <f>H74+50</f>
        <v>20.853000000000002</v>
      </c>
      <c r="L74" s="1">
        <f t="shared" si="17"/>
        <v>50.001472178326914</v>
      </c>
      <c r="O74" s="1">
        <f t="shared" si="13"/>
        <v>-135.80422000000002</v>
      </c>
      <c r="P74" s="1">
        <f t="shared" si="18"/>
        <v>-31.601160000000004</v>
      </c>
      <c r="Q74" s="1">
        <f t="shared" si="14"/>
        <v>-129.00533999999999</v>
      </c>
      <c r="R74" s="1">
        <f t="shared" si="15"/>
        <v>-52.524920000000009</v>
      </c>
      <c r="X74" s="1">
        <f t="shared" si="19"/>
        <v>-131.68698601133528</v>
      </c>
      <c r="Y74" s="1">
        <f t="shared" si="20"/>
        <v>-55.492877996651835</v>
      </c>
    </row>
    <row r="75" spans="1:25" x14ac:dyDescent="0.25">
      <c r="A75" s="1">
        <v>32.511000000000003</v>
      </c>
      <c r="B75" s="3">
        <v>5.3819999999999997</v>
      </c>
      <c r="D75" s="3">
        <v>15.305</v>
      </c>
      <c r="E75" s="1">
        <v>29.998000000000001</v>
      </c>
      <c r="G75" s="3">
        <f t="shared" si="11"/>
        <v>-32.511000000000003</v>
      </c>
      <c r="H75" s="1">
        <f t="shared" si="12"/>
        <v>-29.998000000000001</v>
      </c>
      <c r="J75" s="3">
        <f t="shared" ref="J75:J90" si="21">H75+50</f>
        <v>20.001999999999999</v>
      </c>
      <c r="L75" s="1">
        <f t="shared" si="17"/>
        <v>50.001142546945864</v>
      </c>
      <c r="O75" s="1">
        <f t="shared" si="13"/>
        <v>-137.30716000000001</v>
      </c>
      <c r="P75" s="1">
        <f t="shared" si="18"/>
        <v>-29.797159999999995</v>
      </c>
      <c r="Q75" s="1">
        <f t="shared" si="14"/>
        <v>-130.87436</v>
      </c>
      <c r="R75" s="1">
        <f t="shared" si="15"/>
        <v>-50.836199999999998</v>
      </c>
      <c r="X75" s="1">
        <f t="shared" si="19"/>
        <v>-133.59879376386507</v>
      </c>
      <c r="Y75" s="1">
        <f t="shared" si="20"/>
        <v>-53.764930213985558</v>
      </c>
    </row>
    <row r="76" spans="1:25" x14ac:dyDescent="0.25">
      <c r="A76" s="1">
        <v>33.390999999999998</v>
      </c>
      <c r="B76" s="3">
        <v>5.3739999999999997</v>
      </c>
      <c r="D76" s="3">
        <v>14.673</v>
      </c>
      <c r="E76" s="1">
        <v>30.843</v>
      </c>
      <c r="G76" s="3">
        <f t="shared" si="11"/>
        <v>-33.390999999999998</v>
      </c>
      <c r="H76" s="1">
        <f t="shared" si="12"/>
        <v>-30.843</v>
      </c>
      <c r="J76" s="3">
        <f t="shared" si="21"/>
        <v>19.157</v>
      </c>
      <c r="L76" s="1">
        <f t="shared" si="17"/>
        <v>50.001191835795275</v>
      </c>
      <c r="O76" s="1">
        <f t="shared" si="13"/>
        <v>-138.78546</v>
      </c>
      <c r="P76" s="1">
        <f t="shared" si="18"/>
        <v>-27.970270000000003</v>
      </c>
      <c r="Q76" s="1">
        <f t="shared" si="14"/>
        <v>-132.72093999999998</v>
      </c>
      <c r="R76" s="1">
        <f t="shared" si="15"/>
        <v>-49.118430000000004</v>
      </c>
      <c r="X76" s="1">
        <f t="shared" si="19"/>
        <v>-135.48982691378515</v>
      </c>
      <c r="Y76" s="1">
        <f t="shared" si="20"/>
        <v>-52.005169555046358</v>
      </c>
    </row>
    <row r="77" spans="1:25" x14ac:dyDescent="0.25">
      <c r="A77" s="1">
        <v>34.276000000000003</v>
      </c>
      <c r="B77" s="3">
        <v>5.3780000000000001</v>
      </c>
      <c r="D77" s="3">
        <v>14.021000000000001</v>
      </c>
      <c r="E77" s="1">
        <v>31.68</v>
      </c>
      <c r="G77" s="3">
        <f t="shared" si="11"/>
        <v>-34.276000000000003</v>
      </c>
      <c r="H77" s="1">
        <f t="shared" si="12"/>
        <v>-31.68</v>
      </c>
      <c r="J77" s="3">
        <f t="shared" si="21"/>
        <v>18.32</v>
      </c>
      <c r="L77" s="1">
        <f t="shared" si="17"/>
        <v>50.000955720865974</v>
      </c>
      <c r="O77" s="1">
        <f t="shared" si="13"/>
        <v>-140.23585000000003</v>
      </c>
      <c r="P77" s="1">
        <f t="shared" si="18"/>
        <v>-26.121639999999999</v>
      </c>
      <c r="Q77" s="1">
        <f t="shared" si="14"/>
        <v>-134.54137</v>
      </c>
      <c r="R77" s="1">
        <f t="shared" si="15"/>
        <v>-47.372320000000002</v>
      </c>
      <c r="X77" s="1">
        <f t="shared" si="19"/>
        <v>-137.34949873941778</v>
      </c>
      <c r="Y77" s="1">
        <f t="shared" si="20"/>
        <v>-50.220900871742266</v>
      </c>
    </row>
    <row r="78" spans="1:25" x14ac:dyDescent="0.25">
      <c r="A78" s="1">
        <v>35.167999999999999</v>
      </c>
      <c r="B78" s="3">
        <v>5.3929999999999998</v>
      </c>
      <c r="D78" s="3">
        <v>13.348000000000001</v>
      </c>
      <c r="E78" s="1">
        <v>32.51</v>
      </c>
      <c r="G78" s="3">
        <f t="shared" si="11"/>
        <v>-35.167999999999999</v>
      </c>
      <c r="H78" s="1">
        <f t="shared" si="12"/>
        <v>-32.51</v>
      </c>
      <c r="J78" s="3">
        <f t="shared" si="21"/>
        <v>17.490000000000002</v>
      </c>
      <c r="L78" s="1">
        <f t="shared" si="17"/>
        <v>50.001396630494234</v>
      </c>
      <c r="O78" s="1">
        <f t="shared" si="13"/>
        <v>-141.66254000000001</v>
      </c>
      <c r="P78" s="1">
        <f t="shared" si="18"/>
        <v>-24.252330000000001</v>
      </c>
      <c r="Q78" s="1">
        <f t="shared" si="14"/>
        <v>-136.33985999999999</v>
      </c>
      <c r="R78" s="1">
        <f t="shared" si="15"/>
        <v>-45.59937</v>
      </c>
      <c r="X78" s="1">
        <f t="shared" si="19"/>
        <v>-139.19402248729091</v>
      </c>
      <c r="Y78" s="1">
        <f t="shared" si="20"/>
        <v>-48.401825440527332</v>
      </c>
    </row>
    <row r="79" spans="1:25" x14ac:dyDescent="0.25">
      <c r="A79" s="1">
        <v>36.064999999999998</v>
      </c>
      <c r="B79" s="3">
        <v>5.4210000000000003</v>
      </c>
      <c r="D79" s="3">
        <v>12.654</v>
      </c>
      <c r="E79" s="1">
        <v>33.331000000000003</v>
      </c>
      <c r="G79" s="3">
        <f t="shared" si="11"/>
        <v>-36.064999999999998</v>
      </c>
      <c r="H79" s="1">
        <f t="shared" si="12"/>
        <v>-33.331000000000003</v>
      </c>
      <c r="J79" s="3">
        <f t="shared" si="21"/>
        <v>16.668999999999997</v>
      </c>
      <c r="L79" s="1">
        <f>((G79-D79)^2+(B79-J79)^2)^0.5</f>
        <v>50.000584646581878</v>
      </c>
      <c r="O79" s="1">
        <f t="shared" si="13"/>
        <v>-143.05910999999998</v>
      </c>
      <c r="P79" s="1">
        <f t="shared" si="18"/>
        <v>-22.360219999999995</v>
      </c>
      <c r="Q79" s="1">
        <f t="shared" si="14"/>
        <v>-138.10998999999998</v>
      </c>
      <c r="R79" s="1">
        <f t="shared" si="15"/>
        <v>-43.796579999999992</v>
      </c>
      <c r="X79" s="1">
        <f t="shared" si="19"/>
        <v>-141.00232163745258</v>
      </c>
      <c r="Y79" s="1">
        <f t="shared" si="20"/>
        <v>-46.559625004879713</v>
      </c>
    </row>
    <row r="80" spans="1:25" x14ac:dyDescent="0.25">
      <c r="A80" s="1">
        <v>36.968000000000004</v>
      </c>
      <c r="B80" s="3">
        <v>5.4610000000000003</v>
      </c>
      <c r="D80" s="3">
        <v>11.94</v>
      </c>
      <c r="E80" s="1">
        <v>34.143000000000001</v>
      </c>
      <c r="G80" s="3">
        <f t="shared" si="11"/>
        <v>-36.968000000000004</v>
      </c>
      <c r="H80" s="1">
        <f t="shared" si="12"/>
        <v>-34.143000000000001</v>
      </c>
      <c r="J80" s="3">
        <f t="shared" si="21"/>
        <v>15.856999999999999</v>
      </c>
      <c r="L80" s="1">
        <f t="shared" si="17"/>
        <v>50.000692795200344</v>
      </c>
      <c r="O80" s="1">
        <f t="shared" si="13"/>
        <v>-144.43092000000001</v>
      </c>
      <c r="P80" s="1">
        <f t="shared" si="18"/>
        <v>-20.448639999999997</v>
      </c>
      <c r="Q80" s="1">
        <f t="shared" si="14"/>
        <v>-139.85668000000001</v>
      </c>
      <c r="R80" s="1">
        <f t="shared" si="15"/>
        <v>-41.968159999999997</v>
      </c>
      <c r="X80" s="1">
        <f t="shared" si="19"/>
        <v>-142.78577963198606</v>
      </c>
      <c r="Y80" s="1">
        <f t="shared" si="20"/>
        <v>-44.692196590411214</v>
      </c>
    </row>
    <row r="81" spans="1:25" x14ac:dyDescent="0.25">
      <c r="A81" s="1">
        <v>37.878</v>
      </c>
      <c r="B81" s="3">
        <v>5.5129999999999999</v>
      </c>
      <c r="D81" s="3">
        <v>11.205</v>
      </c>
      <c r="E81" s="1">
        <v>34.945999999999998</v>
      </c>
      <c r="G81" s="3">
        <f t="shared" si="11"/>
        <v>-37.878</v>
      </c>
      <c r="H81" s="1">
        <f t="shared" si="12"/>
        <v>-34.945999999999998</v>
      </c>
      <c r="J81" s="3">
        <f t="shared" si="21"/>
        <v>15.054000000000002</v>
      </c>
      <c r="L81" s="1">
        <f t="shared" si="17"/>
        <v>50.001715670564742</v>
      </c>
      <c r="O81" s="1">
        <f t="shared" si="13"/>
        <v>-145.77896999999999</v>
      </c>
      <c r="P81" s="1">
        <f t="shared" si="18"/>
        <v>-18.517590000000002</v>
      </c>
      <c r="Q81" s="1">
        <f t="shared" si="14"/>
        <v>-141.58093</v>
      </c>
      <c r="R81" s="1">
        <f t="shared" si="15"/>
        <v>-40.114110000000004</v>
      </c>
      <c r="X81" s="1">
        <f t="shared" si="19"/>
        <v>-144.55472086241738</v>
      </c>
      <c r="Y81" s="1">
        <f t="shared" si="20"/>
        <v>-42.789286238419237</v>
      </c>
    </row>
    <row r="82" spans="1:25" x14ac:dyDescent="0.25">
      <c r="A82" s="1">
        <v>38.792999999999999</v>
      </c>
      <c r="B82" s="3">
        <v>5.5780000000000003</v>
      </c>
      <c r="D82" s="3">
        <v>10.448</v>
      </c>
      <c r="E82" s="1">
        <v>35.738999999999997</v>
      </c>
      <c r="G82" s="3">
        <f t="shared" si="11"/>
        <v>-38.792999999999999</v>
      </c>
      <c r="H82" s="1">
        <f t="shared" si="12"/>
        <v>-35.738999999999997</v>
      </c>
      <c r="J82" s="3">
        <f t="shared" si="21"/>
        <v>14.261000000000003</v>
      </c>
      <c r="L82" s="1">
        <f t="shared" si="17"/>
        <v>50.000705695019946</v>
      </c>
      <c r="O82" s="1">
        <f t="shared" si="13"/>
        <v>-147.09463</v>
      </c>
      <c r="P82" s="1">
        <f t="shared" si="18"/>
        <v>-16.56589000000001</v>
      </c>
      <c r="Q82" s="1">
        <f t="shared" si="14"/>
        <v>-143.27411000000001</v>
      </c>
      <c r="R82" s="1">
        <f t="shared" si="15"/>
        <v>-38.231930000000006</v>
      </c>
      <c r="X82" s="1">
        <f t="shared" si="19"/>
        <v>-146.28366177310448</v>
      </c>
      <c r="Y82" s="1">
        <f t="shared" si="20"/>
        <v>-40.866811045702768</v>
      </c>
    </row>
    <row r="83" spans="1:25" x14ac:dyDescent="0.25">
      <c r="A83" s="1">
        <v>39.713999999999999</v>
      </c>
      <c r="B83" s="3">
        <v>5.6559999999999997</v>
      </c>
      <c r="D83" s="3">
        <v>9.6709999999999994</v>
      </c>
      <c r="E83" s="1">
        <v>36.521000000000001</v>
      </c>
      <c r="G83" s="3">
        <f t="shared" si="11"/>
        <v>-39.713999999999999</v>
      </c>
      <c r="H83" s="1">
        <f t="shared" si="12"/>
        <v>-36.521000000000001</v>
      </c>
      <c r="J83" s="3">
        <f t="shared" si="21"/>
        <v>13.478999999999999</v>
      </c>
      <c r="L83" s="1">
        <f t="shared" si="17"/>
        <v>50.000775533985468</v>
      </c>
      <c r="O83" s="1">
        <f t="shared" si="13"/>
        <v>-148.38547</v>
      </c>
      <c r="P83" s="1">
        <f t="shared" si="18"/>
        <v>-14.595929999999997</v>
      </c>
      <c r="Q83" s="1">
        <f t="shared" si="14"/>
        <v>-144.94335000000001</v>
      </c>
      <c r="R83" s="1">
        <f t="shared" si="15"/>
        <v>-36.325329999999994</v>
      </c>
      <c r="X83" s="1">
        <f t="shared" si="19"/>
        <v>-147.99212377271152</v>
      </c>
      <c r="Y83" s="1">
        <f t="shared" si="20"/>
        <v>-38.91472732038681</v>
      </c>
    </row>
    <row r="84" spans="1:25" x14ac:dyDescent="0.25">
      <c r="A84" s="1">
        <v>40.642000000000003</v>
      </c>
      <c r="B84" s="3">
        <v>5.7480000000000002</v>
      </c>
      <c r="D84" s="3">
        <v>8.8719999999999999</v>
      </c>
      <c r="E84" s="1">
        <v>37.292999999999999</v>
      </c>
      <c r="G84" s="3">
        <f t="shared" si="11"/>
        <v>-40.642000000000003</v>
      </c>
      <c r="H84" s="1">
        <f t="shared" si="12"/>
        <v>-37.292999999999999</v>
      </c>
      <c r="J84" s="3">
        <f t="shared" si="21"/>
        <v>12.707000000000001</v>
      </c>
      <c r="L84" s="1">
        <f t="shared" si="17"/>
        <v>50.000638765919788</v>
      </c>
      <c r="O84" s="1">
        <f t="shared" si="13"/>
        <v>-149.65040000000002</v>
      </c>
      <c r="P84" s="1">
        <f t="shared" si="18"/>
        <v>-12.60223</v>
      </c>
      <c r="Q84" s="1">
        <f t="shared" si="14"/>
        <v>-146.58844000000002</v>
      </c>
      <c r="R84" s="1">
        <f t="shared" si="15"/>
        <v>-34.388390000000001</v>
      </c>
      <c r="X84" s="1">
        <f t="shared" si="19"/>
        <v>-149.67182441844753</v>
      </c>
      <c r="Y84" s="1">
        <f t="shared" si="20"/>
        <v>-36.936475659485396</v>
      </c>
    </row>
    <row r="85" spans="1:25" x14ac:dyDescent="0.25">
      <c r="A85" s="1">
        <v>41.576999999999998</v>
      </c>
      <c r="B85" s="3">
        <v>5.8529999999999998</v>
      </c>
      <c r="D85" s="3">
        <v>8.0510000000000002</v>
      </c>
      <c r="E85" s="1">
        <v>38.052999999999997</v>
      </c>
      <c r="G85" s="3">
        <f t="shared" si="11"/>
        <v>-41.576999999999998</v>
      </c>
      <c r="H85" s="1">
        <f t="shared" si="12"/>
        <v>-38.052999999999997</v>
      </c>
      <c r="J85" s="3">
        <f t="shared" si="21"/>
        <v>11.947000000000003</v>
      </c>
      <c r="L85" s="1">
        <f t="shared" si="17"/>
        <v>50.000752194342041</v>
      </c>
      <c r="O85" s="1">
        <f t="shared" si="13"/>
        <v>-150.88924</v>
      </c>
      <c r="P85" s="1">
        <f t="shared" si="18"/>
        <v>-10.592420000000006</v>
      </c>
      <c r="Q85" s="1">
        <f t="shared" si="14"/>
        <v>-148.20787999999999</v>
      </c>
      <c r="R85" s="1">
        <f t="shared" si="15"/>
        <v>-32.428740000000005</v>
      </c>
      <c r="X85" s="1">
        <f t="shared" si="19"/>
        <v>-151.32605233607484</v>
      </c>
      <c r="Y85" s="1">
        <f t="shared" si="20"/>
        <v>-34.934134436518434</v>
      </c>
    </row>
    <row r="86" spans="1:25" x14ac:dyDescent="0.25">
      <c r="A86" s="1">
        <v>42.518000000000001</v>
      </c>
      <c r="B86" s="3">
        <v>5.9710000000000001</v>
      </c>
      <c r="D86" s="3">
        <v>7.2089999999999996</v>
      </c>
      <c r="E86" s="1">
        <v>38.801000000000002</v>
      </c>
      <c r="G86" s="3">
        <f t="shared" si="11"/>
        <v>-42.518000000000001</v>
      </c>
      <c r="H86" s="1">
        <f t="shared" si="12"/>
        <v>-38.801000000000002</v>
      </c>
      <c r="J86" s="3">
        <f t="shared" si="21"/>
        <v>11.198999999999998</v>
      </c>
      <c r="L86" s="1">
        <f t="shared" si="17"/>
        <v>50.001065118655227</v>
      </c>
      <c r="O86" s="1">
        <f t="shared" si="13"/>
        <v>-152.10099</v>
      </c>
      <c r="P86" s="1">
        <f t="shared" si="18"/>
        <v>-8.566499999999996</v>
      </c>
      <c r="Q86" s="1">
        <f t="shared" si="14"/>
        <v>-149.80067</v>
      </c>
      <c r="R86" s="1">
        <f t="shared" si="15"/>
        <v>-30.446379999999998</v>
      </c>
      <c r="X86" s="1">
        <f t="shared" si="19"/>
        <v>-152.95879853971573</v>
      </c>
      <c r="Y86" s="1">
        <f t="shared" si="20"/>
        <v>-32.901216883915701</v>
      </c>
    </row>
    <row r="87" spans="1:25" x14ac:dyDescent="0.25">
      <c r="A87" s="1">
        <v>43.466000000000001</v>
      </c>
      <c r="B87" s="3">
        <v>6.1050000000000004</v>
      </c>
      <c r="D87" s="3">
        <v>6.3440000000000003</v>
      </c>
      <c r="E87" s="1">
        <v>39.536999999999999</v>
      </c>
      <c r="G87" s="3">
        <f t="shared" si="11"/>
        <v>-43.466000000000001</v>
      </c>
      <c r="H87" s="1">
        <f t="shared" si="12"/>
        <v>-39.536999999999999</v>
      </c>
      <c r="J87" s="3">
        <f t="shared" si="21"/>
        <v>10.463000000000001</v>
      </c>
      <c r="L87" s="1">
        <f t="shared" si="17"/>
        <v>50.000282639201153</v>
      </c>
      <c r="O87" s="1">
        <f t="shared" si="13"/>
        <v>-153.28462000000002</v>
      </c>
      <c r="P87" s="1">
        <f t="shared" si="18"/>
        <v>-6.51478</v>
      </c>
      <c r="Q87" s="1">
        <f t="shared" si="14"/>
        <v>-151.36709999999999</v>
      </c>
      <c r="R87" s="1">
        <f t="shared" si="15"/>
        <v>-28.431180000000001</v>
      </c>
      <c r="X87" s="1">
        <f t="shared" si="19"/>
        <v>-154.55332035388014</v>
      </c>
      <c r="Y87" s="1">
        <f t="shared" si="20"/>
        <v>-30.849443810364757</v>
      </c>
    </row>
    <row r="88" spans="1:25" x14ac:dyDescent="0.25">
      <c r="A88" s="1">
        <v>44.421999999999997</v>
      </c>
      <c r="B88" s="3">
        <v>6.2519999999999998</v>
      </c>
      <c r="D88" s="3">
        <v>5.4569999999999999</v>
      </c>
      <c r="E88" s="1">
        <v>40.259</v>
      </c>
      <c r="G88" s="3">
        <f t="shared" si="11"/>
        <v>-44.421999999999997</v>
      </c>
      <c r="H88" s="1">
        <f t="shared" si="12"/>
        <v>-40.259</v>
      </c>
      <c r="J88" s="3">
        <f t="shared" si="21"/>
        <v>9.7409999999999997</v>
      </c>
      <c r="L88" s="1">
        <f t="shared" si="17"/>
        <v>50.000877612297963</v>
      </c>
      <c r="O88" s="1">
        <f t="shared" si="13"/>
        <v>-154.44524999999999</v>
      </c>
      <c r="P88" s="1">
        <f t="shared" si="18"/>
        <v>-4.4514300000000002</v>
      </c>
      <c r="Q88" s="1">
        <f t="shared" si="14"/>
        <v>-152.91008999999997</v>
      </c>
      <c r="R88" s="1">
        <f t="shared" si="15"/>
        <v>-26.39819</v>
      </c>
      <c r="X88" s="1">
        <f t="shared" si="19"/>
        <v>-156.13148283908924</v>
      </c>
      <c r="Y88" s="1">
        <f t="shared" si="20"/>
        <v>-28.769398168057865</v>
      </c>
    </row>
    <row r="89" spans="1:25" x14ac:dyDescent="0.25">
      <c r="A89" s="1">
        <v>45.386000000000003</v>
      </c>
      <c r="B89" s="3">
        <v>6.4139999999999997</v>
      </c>
      <c r="D89" s="3">
        <v>4.5460000000000003</v>
      </c>
      <c r="E89" s="1">
        <v>40.968000000000004</v>
      </c>
      <c r="G89" s="3">
        <f t="shared" si="11"/>
        <v>-45.386000000000003</v>
      </c>
      <c r="H89" s="1">
        <f t="shared" si="12"/>
        <v>-40.968000000000004</v>
      </c>
      <c r="J89" s="3">
        <f t="shared" si="21"/>
        <v>9.0319999999999965</v>
      </c>
      <c r="L89" s="1">
        <f t="shared" si="17"/>
        <v>50.000585476572176</v>
      </c>
      <c r="O89" s="1">
        <f t="shared" si="13"/>
        <v>-155.57864000000001</v>
      </c>
      <c r="P89" s="1">
        <f t="shared" si="18"/>
        <v>-2.367699999999993</v>
      </c>
      <c r="Q89" s="1">
        <f t="shared" si="14"/>
        <v>-154.42672000000002</v>
      </c>
      <c r="R89" s="1">
        <f t="shared" si="15"/>
        <v>-24.337779999999992</v>
      </c>
      <c r="X89" s="1">
        <f t="shared" si="19"/>
        <v>-157.6802559696896</v>
      </c>
      <c r="Y89" s="1">
        <f t="shared" si="20"/>
        <v>-26.664688613146627</v>
      </c>
    </row>
    <row r="90" spans="1:25" x14ac:dyDescent="0.25">
      <c r="A90" s="1">
        <v>46.357999999999997</v>
      </c>
      <c r="B90" s="3">
        <v>6.5919999999999996</v>
      </c>
      <c r="D90" s="3">
        <v>3.6120000000000001</v>
      </c>
      <c r="E90" s="1">
        <v>41.661999999999999</v>
      </c>
      <c r="G90" s="3">
        <f t="shared" si="11"/>
        <v>-46.357999999999997</v>
      </c>
      <c r="H90" s="1">
        <f t="shared" si="12"/>
        <v>-41.661999999999999</v>
      </c>
      <c r="J90" s="3">
        <f t="shared" si="21"/>
        <v>8.338000000000001</v>
      </c>
      <c r="L90" s="1">
        <f t="shared" si="17"/>
        <v>50.00049415755808</v>
      </c>
      <c r="O90" s="1">
        <f t="shared" si="13"/>
        <v>-156.68693999999999</v>
      </c>
      <c r="P90" s="1">
        <f t="shared" si="18"/>
        <v>-0.2648600000000032</v>
      </c>
      <c r="Q90" s="1">
        <f t="shared" si="14"/>
        <v>-155.9187</v>
      </c>
      <c r="R90" s="1">
        <f t="shared" si="15"/>
        <v>-22.251660000000005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5</vt:i4>
      </vt:variant>
    </vt:vector>
  </HeadingPairs>
  <TitlesOfParts>
    <vt:vector size="18" baseType="lpstr">
      <vt:lpstr>Kraft 55 NR</vt:lpstr>
      <vt:lpstr>Federstärke 55NR</vt:lpstr>
      <vt:lpstr>Kraft 60 NR</vt:lpstr>
      <vt:lpstr>Federstärke 60 NR</vt:lpstr>
      <vt:lpstr>Kraft 55 GR</vt:lpstr>
      <vt:lpstr>Federstärke 55 GR</vt:lpstr>
      <vt:lpstr>Kraft 60 GR</vt:lpstr>
      <vt:lpstr>Federstärke 60 GR</vt:lpstr>
      <vt:lpstr>Geo. NR</vt:lpstr>
      <vt:lpstr>Geo. GR</vt:lpstr>
      <vt:lpstr>Sockelhöhe</vt:lpstr>
      <vt:lpstr>Berechnung</vt:lpstr>
      <vt:lpstr>Benutzeranleitung</vt:lpstr>
      <vt:lpstr>Breite</vt:lpstr>
      <vt:lpstr>Design</vt:lpstr>
      <vt:lpstr>Feder</vt:lpstr>
      <vt:lpstr>Grossraum</vt:lpstr>
      <vt:lpstr>Raum</vt:lpstr>
    </vt:vector>
  </TitlesOfParts>
  <Company>V-ZUG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Kolman Michael</dc:creator>
  <cp:lastModifiedBy>Zedi Stefan</cp:lastModifiedBy>
  <cp:lastPrinted>2017-05-11T08:49:57Z</cp:lastPrinted>
  <dcterms:created xsi:type="dcterms:W3CDTF">1999-01-13T10:49:17Z</dcterms:created>
  <dcterms:modified xsi:type="dcterms:W3CDTF">2017-06-01T05:35:28Z</dcterms:modified>
</cp:coreProperties>
</file>